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1" windowWidth="10155" windowHeight="11640" activeTab="0"/>
  </bookViews>
  <sheets>
    <sheet name="All-Time Preds" sheetId="1" r:id="rId1"/>
    <sheet name="GurusvBoard'05" sheetId="2" r:id="rId2"/>
  </sheets>
  <definedNames/>
  <calcPr fullCalcOnLoad="1"/>
</workbook>
</file>

<file path=xl/sharedStrings.xml><?xml version="1.0" encoding="utf-8"?>
<sst xmlns="http://schemas.openxmlformats.org/spreadsheetml/2006/main" count="1873" uniqueCount="621">
  <si>
    <t>Crono</t>
  </si>
  <si>
    <t>Bowser</t>
  </si>
  <si>
    <t>Sephiroth</t>
  </si>
  <si>
    <t>Kefka</t>
  </si>
  <si>
    <t>Gurus</t>
  </si>
  <si>
    <t>Board</t>
  </si>
  <si>
    <t>Diablo</t>
  </si>
  <si>
    <t>Games</t>
  </si>
  <si>
    <t>Mario</t>
  </si>
  <si>
    <t>Zero</t>
  </si>
  <si>
    <t>Frog</t>
  </si>
  <si>
    <t>Auron</t>
  </si>
  <si>
    <t>Zelda</t>
  </si>
  <si>
    <t>Alucard</t>
  </si>
  <si>
    <t>Sora</t>
  </si>
  <si>
    <t>Kirby</t>
  </si>
  <si>
    <t>Tidus</t>
  </si>
  <si>
    <t>Ryu</t>
  </si>
  <si>
    <t>Dante</t>
  </si>
  <si>
    <t>Magus</t>
  </si>
  <si>
    <t>Tifa</t>
  </si>
  <si>
    <t>Luigi</t>
  </si>
  <si>
    <t>Mega Man</t>
  </si>
  <si>
    <t>Yoshi</t>
  </si>
  <si>
    <t>Link</t>
  </si>
  <si>
    <t>KOS-MOS</t>
  </si>
  <si>
    <t>Vivi</t>
  </si>
  <si>
    <t>Ness</t>
  </si>
  <si>
    <t>Big Boss</t>
  </si>
  <si>
    <t>Riku</t>
  </si>
  <si>
    <t>R1</t>
  </si>
  <si>
    <t>Carl Johnson</t>
  </si>
  <si>
    <t>Lloyd Irving</t>
  </si>
  <si>
    <t>Albert Wesker</t>
  </si>
  <si>
    <t>Samus Aran</t>
  </si>
  <si>
    <t>Ganondorf</t>
  </si>
  <si>
    <t>Solid Snake</t>
  </si>
  <si>
    <t>Vivi Ornitier</t>
  </si>
  <si>
    <t>Kratos (GoW)</t>
  </si>
  <si>
    <t>King of Cosmos</t>
  </si>
  <si>
    <t>Ryu (SF)</t>
  </si>
  <si>
    <t>Rikku</t>
  </si>
  <si>
    <t>Master Chief</t>
  </si>
  <si>
    <t>Donkey Kong</t>
  </si>
  <si>
    <t>Sam Fisher</t>
  </si>
  <si>
    <t>Tommy Vercetti</t>
  </si>
  <si>
    <t>Kefka Palazzo</t>
  </si>
  <si>
    <t>Dante Sparda</t>
  </si>
  <si>
    <t>Terra Branford</t>
  </si>
  <si>
    <t>Vincent Valentine</t>
  </si>
  <si>
    <t>Sarah Kerrigan</t>
  </si>
  <si>
    <t>Magus Zeal</t>
  </si>
  <si>
    <t>Squall Leonhart</t>
  </si>
  <si>
    <t>Sonic the Hedgehog</t>
  </si>
  <si>
    <t>Kratos Aurion</t>
  </si>
  <si>
    <t>Tifa Lockheart</t>
  </si>
  <si>
    <t>Megaman</t>
  </si>
  <si>
    <t>Conker</t>
  </si>
  <si>
    <t>Leon Kennedy</t>
  </si>
  <si>
    <t>Gordon Freeman</t>
  </si>
  <si>
    <t>Revolver Ocelot</t>
  </si>
  <si>
    <t>Pac-Man</t>
  </si>
  <si>
    <t>R2</t>
  </si>
  <si>
    <t>Ganondorf Dragmire</t>
  </si>
  <si>
    <t>King of all Cosmos</t>
  </si>
  <si>
    <t>(Confidence Boost)</t>
  </si>
  <si>
    <t>Janus "Magus" Zeal</t>
  </si>
  <si>
    <t>R3</t>
  </si>
  <si>
    <t>Mario Mario</t>
  </si>
  <si>
    <t>R4</t>
  </si>
  <si>
    <t>R5</t>
  </si>
  <si>
    <t>R6</t>
  </si>
  <si>
    <t>Cloud Strife</t>
  </si>
  <si>
    <t>ToC</t>
  </si>
  <si>
    <t>Battle</t>
  </si>
  <si>
    <t>Percentage</t>
  </si>
  <si>
    <t>Correct</t>
  </si>
  <si>
    <t>Avg Prediction Accuracy</t>
  </si>
  <si>
    <t>% Correct</t>
  </si>
  <si>
    <t>Super Mario Bros. 3</t>
  </si>
  <si>
    <t>Meal Gear</t>
  </si>
  <si>
    <t>Metroid</t>
  </si>
  <si>
    <t>Phantasy Star</t>
  </si>
  <si>
    <t>Contra</t>
  </si>
  <si>
    <t>Final Fantasy</t>
  </si>
  <si>
    <t>Pitfall</t>
  </si>
  <si>
    <t>Duck Hunt</t>
  </si>
  <si>
    <t>The Legend of Zelda</t>
  </si>
  <si>
    <t>Adventure</t>
  </si>
  <si>
    <t>Pong</t>
  </si>
  <si>
    <t>River City Ransom</t>
  </si>
  <si>
    <t>Tetris</t>
  </si>
  <si>
    <t>Galaga</t>
  </si>
  <si>
    <t>Chrono Trigger</t>
  </si>
  <si>
    <t>Secret of Mana</t>
  </si>
  <si>
    <t>Super Mario RPG</t>
  </si>
  <si>
    <t>Street Fighter II</t>
  </si>
  <si>
    <t>Sonic the Hedgehog 2</t>
  </si>
  <si>
    <t>Shining Force</t>
  </si>
  <si>
    <t>Super Mario World</t>
  </si>
  <si>
    <t>The Simpsons</t>
  </si>
  <si>
    <t>Zelda: A Link to the Past</t>
  </si>
  <si>
    <t>Gunstar Heroes</t>
  </si>
  <si>
    <t>Super Metroid</t>
  </si>
  <si>
    <t>Phantasy Star IV</t>
  </si>
  <si>
    <t>Earthbound</t>
  </si>
  <si>
    <t>Doom</t>
  </si>
  <si>
    <t>Final Fantasy III (VI)</t>
  </si>
  <si>
    <t>Mortal Kombat</t>
  </si>
  <si>
    <t>Final Fantasy VII</t>
  </si>
  <si>
    <t>Suikoden II</t>
  </si>
  <si>
    <t>Pokemon Gold/Silver/Crystal</t>
  </si>
  <si>
    <t>Xenogears</t>
  </si>
  <si>
    <t>Final Fantasy Tactics</t>
  </si>
  <si>
    <t>Dance Dance Revolution</t>
  </si>
  <si>
    <t>Metal Gear Solid</t>
  </si>
  <si>
    <t>Resident Evil</t>
  </si>
  <si>
    <t>Perfect Dark</t>
  </si>
  <si>
    <t>Castlevania: Symphony of the Night</t>
  </si>
  <si>
    <t>Goldeneye</t>
  </si>
  <si>
    <t>Panzer Dragoon Saga</t>
  </si>
  <si>
    <t>Super Mario 64</t>
  </si>
  <si>
    <t>NiGHTS into dreams...</t>
  </si>
  <si>
    <t>The Legend of Zelda: Ocarina of Time</t>
  </si>
  <si>
    <t>Fallout 2</t>
  </si>
  <si>
    <t>Halo: Combat Evolved</t>
  </si>
  <si>
    <t>Starcraft</t>
  </si>
  <si>
    <t>Soul Calibur</t>
  </si>
  <si>
    <t>Kingdom Hearts</t>
  </si>
  <si>
    <t>The Legend of Zelda: The Wind Waker</t>
  </si>
  <si>
    <t>Skies of Arcadia</t>
  </si>
  <si>
    <t>Metroid Prime</t>
  </si>
  <si>
    <t>Half-Life</t>
  </si>
  <si>
    <t>Final Fantasy Tactics Advance</t>
  </si>
  <si>
    <t>Fire Emblem</t>
  </si>
  <si>
    <t>Final Fantasy X</t>
  </si>
  <si>
    <t>Shenmue</t>
  </si>
  <si>
    <t>Grand Theft Auto: Vice City</t>
  </si>
  <si>
    <t>Star Wars: Knights of the Old Republic</t>
  </si>
  <si>
    <t>Super Smash Bros. Melee</t>
  </si>
  <si>
    <t>Metal Gear Solid 2</t>
  </si>
  <si>
    <t>The Legend of Zelda: A Link to the Past</t>
  </si>
  <si>
    <t xml:space="preserve">Super Metroid </t>
  </si>
  <si>
    <t>CATS</t>
  </si>
  <si>
    <t>Ryo Hazuki</t>
  </si>
  <si>
    <t>Luca Blight</t>
  </si>
  <si>
    <t>Guybrush Threepwood</t>
  </si>
  <si>
    <t>JC Denton</t>
  </si>
  <si>
    <t>Earthworm Jim</t>
  </si>
  <si>
    <t>Shadow the Hedgehog</t>
  </si>
  <si>
    <t>Max Payne</t>
  </si>
  <si>
    <t>Protoman</t>
  </si>
  <si>
    <t>Liquid Snake</t>
  </si>
  <si>
    <t>Crash Bandicoot</t>
  </si>
  <si>
    <t>Knuckles the Echidna</t>
  </si>
  <si>
    <t>Tanner</t>
  </si>
  <si>
    <t>Duke Nukem</t>
  </si>
  <si>
    <t>Vyse</t>
  </si>
  <si>
    <t>Laharl</t>
  </si>
  <si>
    <t>Kain</t>
  </si>
  <si>
    <t>Bomberman</t>
  </si>
  <si>
    <t>Jak</t>
  </si>
  <si>
    <t>Scorpion</t>
  </si>
  <si>
    <t>Sly Cooper</t>
  </si>
  <si>
    <t>Terry Bogard</t>
  </si>
  <si>
    <t>Viewtiful Joe</t>
  </si>
  <si>
    <t>Miles "Tails" Prower</t>
  </si>
  <si>
    <t>Ratchet</t>
  </si>
  <si>
    <t>HK-47</t>
  </si>
  <si>
    <t>Ryu Hayabusa</t>
  </si>
  <si>
    <t>Jill Valentine</t>
  </si>
  <si>
    <t>Lara Croft</t>
  </si>
  <si>
    <t>Knuckles the Echinda</t>
  </si>
  <si>
    <t>Villains</t>
  </si>
  <si>
    <t>Pyramid Head</t>
  </si>
  <si>
    <t>Sigma</t>
  </si>
  <si>
    <t>Andross</t>
  </si>
  <si>
    <t>Nemesis</t>
  </si>
  <si>
    <t>Dr. Wily</t>
  </si>
  <si>
    <t>Ultros</t>
  </si>
  <si>
    <t>Ramirez</t>
  </si>
  <si>
    <t>Vergil</t>
  </si>
  <si>
    <t>Ghaleon</t>
  </si>
  <si>
    <t>Lavos</t>
  </si>
  <si>
    <t>Mother Brain</t>
  </si>
  <si>
    <t>Officer Tenpenny</t>
  </si>
  <si>
    <t>Mithos</t>
  </si>
  <si>
    <t>Wesker</t>
  </si>
  <si>
    <t>Albedo</t>
  </si>
  <si>
    <t>M. Bison</t>
  </si>
  <si>
    <t>Ridley</t>
  </si>
  <si>
    <t>Giygas</t>
  </si>
  <si>
    <t>Ansem</t>
  </si>
  <si>
    <t>Dr. Robotnik</t>
  </si>
  <si>
    <t>Sin</t>
  </si>
  <si>
    <t>Kuja</t>
  </si>
  <si>
    <t>Master Hand</t>
  </si>
  <si>
    <t>Joanna Dark</t>
  </si>
  <si>
    <t>Yuri Hyuga</t>
  </si>
  <si>
    <t>Yuna</t>
  </si>
  <si>
    <t>Manny Calavera</t>
  </si>
  <si>
    <t>(Overall)</t>
  </si>
  <si>
    <t>(Board)</t>
  </si>
  <si>
    <t>(Gurus)</t>
  </si>
  <si>
    <t>TOTAL</t>
  </si>
  <si>
    <t>Kratos</t>
  </si>
  <si>
    <t>Agent 47</t>
  </si>
  <si>
    <t>Cecil</t>
  </si>
  <si>
    <t>King of All Cosmos</t>
  </si>
  <si>
    <t>Chun Li</t>
  </si>
  <si>
    <t>Zidane</t>
  </si>
  <si>
    <t>Terra</t>
  </si>
  <si>
    <t>Squal Leonhart</t>
  </si>
  <si>
    <t>Geno</t>
  </si>
  <si>
    <t>Jin Kazama</t>
  </si>
  <si>
    <t>BSE</t>
  </si>
  <si>
    <t>2006</t>
  </si>
  <si>
    <t>Nidoran F</t>
  </si>
  <si>
    <t>Ada Wong</t>
  </si>
  <si>
    <t>Jade</t>
  </si>
  <si>
    <t>Lenneth Valkyrie</t>
  </si>
  <si>
    <t>Kairi</t>
  </si>
  <si>
    <t>Claire Redfield</t>
  </si>
  <si>
    <t>Tifa Lockhart</t>
  </si>
  <si>
    <t>Ivy Valentine</t>
  </si>
  <si>
    <t>The Boss</t>
  </si>
  <si>
    <t>Celes Chere</t>
  </si>
  <si>
    <t>Sheena Fujibayashi</t>
  </si>
  <si>
    <t>Princess Peach</t>
  </si>
  <si>
    <t>Princess Daisy</t>
  </si>
  <si>
    <t>Carmen Sandiego</t>
  </si>
  <si>
    <t>Amy Rose</t>
  </si>
  <si>
    <t>Aeris Gainsborough</t>
  </si>
  <si>
    <t>Marle</t>
  </si>
  <si>
    <t>Roll</t>
  </si>
  <si>
    <t>Cortana</t>
  </si>
  <si>
    <t>Samus</t>
  </si>
  <si>
    <t>Civilization</t>
  </si>
  <si>
    <t>Suikoden</t>
  </si>
  <si>
    <t>Mega Man X</t>
  </si>
  <si>
    <t>Pokemon</t>
  </si>
  <si>
    <t>Star Ocean</t>
  </si>
  <si>
    <t>Metal Gear</t>
  </si>
  <si>
    <t>Silent Hill</t>
  </si>
  <si>
    <t>Castlevania</t>
  </si>
  <si>
    <t>Halo</t>
  </si>
  <si>
    <t>Harvest Moon</t>
  </si>
  <si>
    <t>Super Mario Bros.</t>
  </si>
  <si>
    <t>Madden NFL</t>
  </si>
  <si>
    <t>Grand Theft Auto</t>
  </si>
  <si>
    <t>Warcraft</t>
  </si>
  <si>
    <t>Devil May Cry</t>
  </si>
  <si>
    <t>Super Smash Bros.</t>
  </si>
  <si>
    <t>Dragon Quest</t>
  </si>
  <si>
    <t>Mario Kart</t>
  </si>
  <si>
    <t>The Elder Scrolls</t>
  </si>
  <si>
    <t>Street Fighter</t>
  </si>
  <si>
    <t>Shadow Hearts</t>
  </si>
  <si>
    <t>Kasumi</t>
  </si>
  <si>
    <t>Alyx Vance</t>
  </si>
  <si>
    <t>Soma Cruz</t>
  </si>
  <si>
    <t>Tingle</t>
  </si>
  <si>
    <t>Phoenix Wright</t>
  </si>
  <si>
    <t>Axel</t>
  </si>
  <si>
    <t>The Prince of Persia</t>
  </si>
  <si>
    <t>Captain Falcon</t>
  </si>
  <si>
    <t>Sub-Zero</t>
  </si>
  <si>
    <t>beatdown</t>
  </si>
  <si>
    <t>Casual</t>
  </si>
  <si>
    <t>N/A</t>
  </si>
  <si>
    <t>Samus out</t>
  </si>
  <si>
    <t>Mario out</t>
  </si>
  <si>
    <t>Sephiroth out</t>
  </si>
  <si>
    <t>Snake out</t>
  </si>
  <si>
    <t>Cloud out</t>
  </si>
  <si>
    <t>Link wins</t>
  </si>
  <si>
    <t>Season-to-date</t>
  </si>
  <si>
    <t>Battlers</t>
  </si>
  <si>
    <t>Winner</t>
  </si>
  <si>
    <t>% Correct/Partial</t>
  </si>
  <si>
    <t>Vaan</t>
  </si>
  <si>
    <t>29.96% / 50.91%</t>
  </si>
  <si>
    <t>21.34% / 37.78%</t>
  </si>
  <si>
    <t>Arthas Menethil</t>
  </si>
  <si>
    <t>43.16% / 50.43%</t>
  </si>
  <si>
    <t>18.17% / 11.92%</t>
  </si>
  <si>
    <t>58.33% / 38.60%</t>
  </si>
  <si>
    <t>25.40% / 17.34%</t>
  </si>
  <si>
    <t>Midna</t>
  </si>
  <si>
    <t>20.12% / 46.59%</t>
  </si>
  <si>
    <t>26.05% / 18.69%</t>
  </si>
  <si>
    <t>Marcus Fenix</t>
  </si>
  <si>
    <t>Tom Nook</t>
  </si>
  <si>
    <t>Zelos Wilder</t>
  </si>
  <si>
    <t>28.55% / 27.59%</t>
  </si>
  <si>
    <t>14.27% / 57.62%</t>
  </si>
  <si>
    <t>Midgar Zolom</t>
  </si>
  <si>
    <t>93.00% / 3.27%</t>
  </si>
  <si>
    <t>52.84% / 2.45%</t>
  </si>
  <si>
    <t>Chris Redfield</t>
  </si>
  <si>
    <t>69.36% / 13.63%</t>
  </si>
  <si>
    <t>51.65% / 13.41%</t>
  </si>
  <si>
    <t>Mewtwo</t>
  </si>
  <si>
    <t>Ryu (Street Fighter)</t>
  </si>
  <si>
    <t>Toad</t>
  </si>
  <si>
    <t>18.02% / 54.53%</t>
  </si>
  <si>
    <t>16.75% / 70.26%</t>
  </si>
  <si>
    <t>Meta Knight</t>
  </si>
  <si>
    <t>53.03% / 40.80%</t>
  </si>
  <si>
    <t>16.65% / 21.37%</t>
  </si>
  <si>
    <t>Banjo</t>
  </si>
  <si>
    <t>Fox McCloud</t>
  </si>
  <si>
    <t>Wario</t>
  </si>
  <si>
    <t>44.12% / 39.68%</t>
  </si>
  <si>
    <t>37.95% / 16.30%</t>
  </si>
  <si>
    <t>Wander</t>
  </si>
  <si>
    <t>81.52% / 14.91%</t>
  </si>
  <si>
    <t>19.19% / 14.60%</t>
  </si>
  <si>
    <t>21.17% / 30.40%</t>
  </si>
  <si>
    <t>26.89% / 16.86%</t>
  </si>
  <si>
    <t>Agent J</t>
  </si>
  <si>
    <t>Bidoof</t>
  </si>
  <si>
    <t>Miles Edgeworth</t>
  </si>
  <si>
    <t>74.77% / 23.13%</t>
  </si>
  <si>
    <t>23.11% / 11.45%</t>
  </si>
  <si>
    <t>Miles 'Tails' Prower</t>
  </si>
  <si>
    <t>31.05% / 31.38%</t>
  </si>
  <si>
    <t>49.78% / 32.58%</t>
  </si>
  <si>
    <t>Simon Belmont</t>
  </si>
  <si>
    <t>Raiden</t>
  </si>
  <si>
    <t>72.36% / 9.13%</t>
  </si>
  <si>
    <t>36.42% / 6.67%</t>
  </si>
  <si>
    <t>30.17% / 45.75%</t>
  </si>
  <si>
    <t>11.55% / 21.69%</t>
  </si>
  <si>
    <t>Mudkip</t>
  </si>
  <si>
    <t>Pit</t>
  </si>
  <si>
    <t>82.75% / 9.63%</t>
  </si>
  <si>
    <t>23.36% / 11.14%</t>
  </si>
  <si>
    <t>Thrall</t>
  </si>
  <si>
    <t>84.78% / 8.07%</t>
  </si>
  <si>
    <t>34.84% / 3.15%</t>
  </si>
  <si>
    <t>PaRappa</t>
  </si>
  <si>
    <t>81.33% / 9.91%</t>
  </si>
  <si>
    <t>46.10% / 10.36%</t>
  </si>
  <si>
    <t>Zidane Tribal</t>
  </si>
  <si>
    <t>39.97% / 27.92%</t>
  </si>
  <si>
    <t>15.55% / 41.78%</t>
  </si>
  <si>
    <t>Amaterasu</t>
  </si>
  <si>
    <t>Little Mac</t>
  </si>
  <si>
    <t>Matt (Wii Sports)</t>
  </si>
  <si>
    <t>78.54% / 14.41%</t>
  </si>
  <si>
    <t>27.74% / 11.39%</t>
  </si>
  <si>
    <t>Balthier Bunansa</t>
  </si>
  <si>
    <t>Frank West</t>
  </si>
  <si>
    <t>Jade Curtiss</t>
  </si>
  <si>
    <t>57.51% / 19.75%</t>
  </si>
  <si>
    <t>22.20% / 26.31%</t>
  </si>
  <si>
    <t>Isaac</t>
  </si>
  <si>
    <t>Pikachu</t>
  </si>
  <si>
    <t>Serge</t>
  </si>
  <si>
    <t>58.75% / 23.02%</t>
  </si>
  <si>
    <t>55.00% / 23.35%</t>
  </si>
  <si>
    <t>Spyro the Dragon</t>
  </si>
  <si>
    <t>60.57% / 15.05%</t>
  </si>
  <si>
    <t>31.69% / 8.14%</t>
  </si>
  <si>
    <t>L-Block</t>
  </si>
  <si>
    <t>Nathan Hale</t>
  </si>
  <si>
    <t>89.52% / 6.94%</t>
  </si>
  <si>
    <t>27.78% / 4.99%</t>
  </si>
  <si>
    <t>Marth</t>
  </si>
  <si>
    <t>Prince of All Cosmos</t>
  </si>
  <si>
    <t>35.55% / 35.41%</t>
  </si>
  <si>
    <t>19.30% / 56.95%</t>
  </si>
  <si>
    <t>Nightmare</t>
  </si>
  <si>
    <t>Rayman</t>
  </si>
  <si>
    <t>58.49% / 37.11%</t>
  </si>
  <si>
    <t>26.55% / 25.44%</t>
  </si>
  <si>
    <t>Haseo</t>
  </si>
  <si>
    <t>Roxas</t>
  </si>
  <si>
    <t>25.96% / 41.49%</t>
  </si>
  <si>
    <t>25.45% / 57.93%</t>
  </si>
  <si>
    <t>Akuma</t>
  </si>
  <si>
    <t>23.64% / 56.12%</t>
  </si>
  <si>
    <t>18.03% / 55.78%</t>
  </si>
  <si>
    <t>Daxter</t>
  </si>
  <si>
    <t>30.16% / 45.52%</t>
  </si>
  <si>
    <t>35.88% / 33.78%</t>
  </si>
  <si>
    <t>Ike</t>
  </si>
  <si>
    <t>54.28% / 23.87%</t>
  </si>
  <si>
    <t>49.37% / 27.33%</t>
  </si>
  <si>
    <t>Prince of Persia</t>
  </si>
  <si>
    <t>80.37% / 8.46%</t>
  </si>
  <si>
    <t>40.10% / 11.55%</t>
  </si>
  <si>
    <t>25.80% / 53.00%</t>
  </si>
  <si>
    <t>18.04% / 38.47%</t>
  </si>
  <si>
    <t>78.89% / 9.54%</t>
  </si>
  <si>
    <t>27.07% / 2.44%</t>
  </si>
  <si>
    <t>44.53% / 47.09%</t>
  </si>
  <si>
    <t>7.38% / 16.15%</t>
  </si>
  <si>
    <t>44.90% / 11.80%</t>
  </si>
  <si>
    <t>28.11% / 8.26%</t>
  </si>
  <si>
    <t>83.90% / 5.48%</t>
  </si>
  <si>
    <t>46.30% / 3.02%</t>
  </si>
  <si>
    <t>82.43% / 8.01%</t>
  </si>
  <si>
    <t>6.87% / 8.20%</t>
  </si>
  <si>
    <t>89.18% / 5.46%</t>
  </si>
  <si>
    <t>35.28% / 2.67%</t>
  </si>
  <si>
    <t>62.89% / 6.66%</t>
  </si>
  <si>
    <t>38.85% / 4.12%</t>
  </si>
  <si>
    <t>22.49% / 54.52%</t>
  </si>
  <si>
    <t>17.89% / 55.36%</t>
  </si>
  <si>
    <t>66.84% / 8.95%</t>
  </si>
  <si>
    <t>9.63% / 12.81%</t>
  </si>
  <si>
    <t>74.76% / 9.15%</t>
  </si>
  <si>
    <t>3.89% / 5.49%</t>
  </si>
  <si>
    <t>14.52% / 33.90%</t>
  </si>
  <si>
    <t>11.19% / 38.10%</t>
  </si>
  <si>
    <t>15.40% / 33.29%</t>
  </si>
  <si>
    <t>2.14% / 4.53%</t>
  </si>
  <si>
    <t>78.47% / 8.93%</t>
  </si>
  <si>
    <t>33.25% / 4.29%</t>
  </si>
  <si>
    <t>33.44% / 12.83%</t>
  </si>
  <si>
    <t>38.01% / 9.97%</t>
  </si>
  <si>
    <t>35.36% / 39.80%</t>
  </si>
  <si>
    <t>20.02% / 4.71%</t>
  </si>
  <si>
    <t>26.00% / 48.12%</t>
  </si>
  <si>
    <t>17.17% / 35.44%</t>
  </si>
  <si>
    <t>76.84% / 7.11%</t>
  </si>
  <si>
    <t>15.96% / 1.43%</t>
  </si>
  <si>
    <t>72.73% / 12.01%</t>
  </si>
  <si>
    <t>66.01% / 15.29%</t>
  </si>
  <si>
    <t>81.52% / 5.77%</t>
  </si>
  <si>
    <t>5.64% / 5.30%</t>
  </si>
  <si>
    <t>17.73% / 40.66%</t>
  </si>
  <si>
    <t>8.48% / 21.39%</t>
  </si>
  <si>
    <t>10.50% / 19.25%</t>
  </si>
  <si>
    <t>11.07% / 51.44%</t>
  </si>
  <si>
    <t>27.09% / 47.64%</t>
  </si>
  <si>
    <t>0.88% / 2.60%</t>
  </si>
  <si>
    <t>17.32% / 38.12%</t>
  </si>
  <si>
    <t>8.67% / 17.53%</t>
  </si>
  <si>
    <t>40.16% / 33.46%</t>
  </si>
  <si>
    <t>25.48% / 25.33%</t>
  </si>
  <si>
    <t>22.25% / 48.09%</t>
  </si>
  <si>
    <t>15.06% / 46.91%</t>
  </si>
  <si>
    <t>34.04% / 12.80%</t>
  </si>
  <si>
    <t>20.03% / 5.11%</t>
  </si>
  <si>
    <t>1.85% / 0.50%</t>
  </si>
  <si>
    <t>16.37% / 40.52%</t>
  </si>
  <si>
    <t>18.57% / 30.90%</t>
  </si>
  <si>
    <t>15.71% / 38.20%</t>
  </si>
  <si>
    <t>0.50% / 1.16%</t>
  </si>
  <si>
    <t>24.35% / 16.22%</t>
  </si>
  <si>
    <t>0.27% / 0.72%</t>
  </si>
  <si>
    <t>9.00% / 32.47%</t>
  </si>
  <si>
    <t>Cecil Harvey</t>
  </si>
  <si>
    <t>Zack Fair</t>
  </si>
  <si>
    <t>23.36% / 32.72%</t>
  </si>
  <si>
    <t>31.59% / 43.97%</t>
  </si>
  <si>
    <t>Luke fon Fabre</t>
  </si>
  <si>
    <t>94.68% / 3.14%</t>
  </si>
  <si>
    <t>36.34% / 1.92%</t>
  </si>
  <si>
    <t>Niko Bellic</t>
  </si>
  <si>
    <t>19.83% / 29.09%</t>
  </si>
  <si>
    <t>21.04% / 30.68%</t>
  </si>
  <si>
    <t>Altair</t>
  </si>
  <si>
    <t>Lucario</t>
  </si>
  <si>
    <t>52.09% / 19.89%</t>
  </si>
  <si>
    <t>41.51% / 21.00%</t>
  </si>
  <si>
    <t>Sho Minamimoto</t>
  </si>
  <si>
    <t>41.44% / 36.51%</t>
  </si>
  <si>
    <t>32.13% / 48.04%</t>
  </si>
  <si>
    <t>Deckard Cain</t>
  </si>
  <si>
    <t>72.76% / 15.49%</t>
  </si>
  <si>
    <t>42.25% / 10.83%</t>
  </si>
  <si>
    <t>Fei Fong Wong</t>
  </si>
  <si>
    <t>74.45% / 18.84%</t>
  </si>
  <si>
    <t>59.43% / 8.79%</t>
  </si>
  <si>
    <t>48.92% / 37.24%</t>
  </si>
  <si>
    <t>25.41% / 30.65%</t>
  </si>
  <si>
    <t>Raz</t>
  </si>
  <si>
    <t>66.60% / 28.70%</t>
  </si>
  <si>
    <t>36.41% / 17.48%</t>
  </si>
  <si>
    <t>Neku Sakuraba</t>
  </si>
  <si>
    <t>70.79% / 20.39%</t>
  </si>
  <si>
    <t>34.33% / 17.87%</t>
  </si>
  <si>
    <t>Falco Lombardi</t>
  </si>
  <si>
    <t>GlaDOS</t>
  </si>
  <si>
    <t>49.37% / 35.89%</t>
  </si>
  <si>
    <t>36.94% / 26.57%</t>
  </si>
  <si>
    <t>Big Daddy</t>
  </si>
  <si>
    <t>28.78% / 36.79%</t>
  </si>
  <si>
    <t>29.62% / 34.23%</t>
  </si>
  <si>
    <t>Kaim Argonar</t>
  </si>
  <si>
    <t>78.50% / 13.09%</t>
  </si>
  <si>
    <t>33.86% / 11.97%</t>
  </si>
  <si>
    <t>The Dog</t>
  </si>
  <si>
    <t>49.02% / 17.02%</t>
  </si>
  <si>
    <t>43.81% / 30.99%</t>
  </si>
  <si>
    <t>Diddy Kong</t>
  </si>
  <si>
    <t>41.12% / 17.43%</t>
  </si>
  <si>
    <t>26.54% / 35.56%</t>
  </si>
  <si>
    <t>Spy</t>
  </si>
  <si>
    <t>50.76% / 34.36%</t>
  </si>
  <si>
    <t>19.13% / 18.73%</t>
  </si>
  <si>
    <t>18.67% / 19.37%</t>
  </si>
  <si>
    <t>31.81% / 24.52%</t>
  </si>
  <si>
    <t>Captain Olimar</t>
  </si>
  <si>
    <t>Nero</t>
  </si>
  <si>
    <t>68.87% / 22.83%</t>
  </si>
  <si>
    <t>30.68% / 8.33%</t>
  </si>
  <si>
    <t>King Dedede</t>
  </si>
  <si>
    <t>41.77% / 27.88%</t>
  </si>
  <si>
    <t>38.51% / 25.34%</t>
  </si>
  <si>
    <t>Sackboy</t>
  </si>
  <si>
    <t>78.18% / 18.86%</t>
  </si>
  <si>
    <t>44.76% / 4.91%</t>
  </si>
  <si>
    <t>Tim</t>
  </si>
  <si>
    <t>36.52% / 43.54%</t>
  </si>
  <si>
    <t>35.74% / 43.13%</t>
  </si>
  <si>
    <t>Nathan Drake</t>
  </si>
  <si>
    <t>52.13% / 31.07%</t>
  </si>
  <si>
    <t>52.02% / 30.42%</t>
  </si>
  <si>
    <t>Axel Steel</t>
  </si>
  <si>
    <t>89.27% / 6.70%</t>
  </si>
  <si>
    <t>50.43% / 3.61%</t>
  </si>
  <si>
    <t>Travis Touchdown</t>
  </si>
  <si>
    <t>33.15% / 26.81%</t>
  </si>
  <si>
    <t>32.81% / 41.71%</t>
  </si>
  <si>
    <t>Jinjo</t>
  </si>
  <si>
    <t>Lucas</t>
  </si>
  <si>
    <t>40.75% / 31.28%</t>
  </si>
  <si>
    <t>40.53% / 49.95%</t>
  </si>
  <si>
    <t>Kain Highwind</t>
  </si>
  <si>
    <t>Professor Layton</t>
  </si>
  <si>
    <t>81.54% / 10.92%</t>
  </si>
  <si>
    <t>61.52% / 6.73%</t>
  </si>
  <si>
    <t>Captain MacMillan</t>
  </si>
  <si>
    <t>Siegfried Schtauffen</t>
  </si>
  <si>
    <t>55.53% / 22.37%</t>
  </si>
  <si>
    <t>41.97% / 26.22%</t>
  </si>
  <si>
    <t>Hogger</t>
  </si>
  <si>
    <t>Ramza Beoulve</t>
  </si>
  <si>
    <t>82.55% / 10.42%</t>
  </si>
  <si>
    <t>27.02% / 8.53%</t>
  </si>
  <si>
    <t>Commander Shepard</t>
  </si>
  <si>
    <t>Sandbag</t>
  </si>
  <si>
    <t>56.25% / 34.69%</t>
  </si>
  <si>
    <t>21.67% / 11.36%</t>
  </si>
  <si>
    <t>Rydia</t>
  </si>
  <si>
    <t>50.74% / 20.32%</t>
  </si>
  <si>
    <t>46.73% / 21.66%</t>
  </si>
  <si>
    <t>Nana</t>
  </si>
  <si>
    <t>80.23% / 15.46%</t>
  </si>
  <si>
    <t>64.15% / 5.24%</t>
  </si>
  <si>
    <t>Heavy</t>
  </si>
  <si>
    <t>53.01% / 27.67%</t>
  </si>
  <si>
    <t>21.79% / 23.19%</t>
  </si>
  <si>
    <t>62.75% / 30.13%</t>
  </si>
  <si>
    <t>16.33% / 13.26%</t>
  </si>
  <si>
    <t>19.42% / 9.65%</t>
  </si>
  <si>
    <t>27.81% / 8.43%</t>
  </si>
  <si>
    <t>35.37% / 11.65%</t>
  </si>
  <si>
    <t>15.62% / 31.19%</t>
  </si>
  <si>
    <t>71.97% / 11.07%</t>
  </si>
  <si>
    <t>38.73% / 5.19%</t>
  </si>
  <si>
    <t>72.30% / 12.40%</t>
  </si>
  <si>
    <t>55.72% / 9.73%</t>
  </si>
  <si>
    <t>45.93% / 13.69%</t>
  </si>
  <si>
    <t>22.69% / 10.00%</t>
  </si>
  <si>
    <t>49.61% / 20.36%</t>
  </si>
  <si>
    <t>25.88% / 23.62%</t>
  </si>
  <si>
    <t>23.48% / 34.19%</t>
  </si>
  <si>
    <t>12.24% / 25.15%</t>
  </si>
  <si>
    <t>29.72% / 42.37%</t>
  </si>
  <si>
    <t>7.08% / 21.29%</t>
  </si>
  <si>
    <t>56.60% / 32.45%</t>
  </si>
  <si>
    <t>15.88% / 11.17%</t>
  </si>
  <si>
    <t>21.60% / 31.57%</t>
  </si>
  <si>
    <t>14.71% / 28.91%</t>
  </si>
  <si>
    <t>85.30% / 6.08%</t>
  </si>
  <si>
    <t>20.46% / 1.98%</t>
  </si>
  <si>
    <t>26.78% / 27.03%</t>
  </si>
  <si>
    <t>37.53% / 42.55%</t>
  </si>
  <si>
    <t>32.75% / 41.48%</t>
  </si>
  <si>
    <t>19.82% / 29.89%</t>
  </si>
  <si>
    <t>10.60% / 28.90%</t>
  </si>
  <si>
    <t>15.47% / 53.47%</t>
  </si>
  <si>
    <t>81.65% / 8.20%</t>
  </si>
  <si>
    <t>43.57% / 6.43%</t>
  </si>
  <si>
    <t>78.03% / 6.77%</t>
  </si>
  <si>
    <t>6.96% / 6.40%</t>
  </si>
  <si>
    <t>45.10% / 25.76%</t>
  </si>
  <si>
    <t>13.46% / 3.44%</t>
  </si>
  <si>
    <t>54.54% / 13.09%</t>
  </si>
  <si>
    <t>26.31% / 8.13%</t>
  </si>
  <si>
    <t>31.88% / 11.97%</t>
  </si>
  <si>
    <t>19.80% / 5.47%</t>
  </si>
  <si>
    <t>38.40% / 37.75%</t>
  </si>
  <si>
    <t>5.84% / 15.30%</t>
  </si>
  <si>
    <t>55.21% / 29.08%</t>
  </si>
  <si>
    <t>2.86% / 0.74%</t>
  </si>
  <si>
    <t>13.19% / 10.39%</t>
  </si>
  <si>
    <t>30.76% / 7.39%</t>
  </si>
  <si>
    <t>50.42% / 29.56%</t>
  </si>
  <si>
    <t>22.90% / 16.66%</t>
  </si>
  <si>
    <t>61.74% / 13.32%</t>
  </si>
  <si>
    <t>40.90% / 9.96%</t>
  </si>
  <si>
    <t>29.31% / 15.74%</t>
  </si>
  <si>
    <t>14.50% / 9.11%</t>
  </si>
  <si>
    <t>39.61% / 31.20%</t>
  </si>
  <si>
    <t>28.02% / 24.77%</t>
  </si>
  <si>
    <t>41.80% / 26.98%</t>
  </si>
  <si>
    <t>3.40% / 2.98%</t>
  </si>
  <si>
    <t>46.50% / 12.53%</t>
  </si>
  <si>
    <t>8.13% / 1.31%</t>
  </si>
  <si>
    <t>13.02% / 10.35%</t>
  </si>
  <si>
    <t>14.21% / 37.57%</t>
  </si>
  <si>
    <t>29.17% / 10.74%</t>
  </si>
  <si>
    <t>6.55% / 3.59%</t>
  </si>
  <si>
    <t>Weighted Companion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</si>
</sst>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  <numFmt numFmtId="168" formatCode="[$€-2]\ #,##0.00_);[Red]\([$€-2]\ #,##0.00\)"/>
  </numFmts>
  <fonts count="2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sz val="7.5"/>
      <color indexed="8"/>
      <name val="Verdana"/>
      <family val="2"/>
    </font>
    <font>
      <b/>
      <sz val="7.5"/>
      <color indexed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7.5"/>
      <color indexed="63"/>
      <name val="Arial"/>
      <family val="2"/>
    </font>
    <font>
      <sz val="10"/>
      <color indexed="18"/>
      <name val="Arial"/>
      <family val="2"/>
    </font>
    <font>
      <sz val="7.5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0"/>
    </font>
    <font>
      <b/>
      <sz val="2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 horizontal="left"/>
    </xf>
    <xf numFmtId="10" fontId="10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20" applyBorder="1" applyAlignment="1">
      <alignment wrapText="1"/>
    </xf>
    <xf numFmtId="10" fontId="0" fillId="0" borderId="1" xfId="0" applyNumberFormat="1" applyBorder="1" applyAlignment="1">
      <alignment wrapText="1"/>
    </xf>
    <xf numFmtId="0" fontId="11" fillId="0" borderId="1" xfId="0" applyFont="1" applyBorder="1" applyAlignment="1">
      <alignment wrapText="1"/>
    </xf>
    <xf numFmtId="10" fontId="1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10" fontId="0" fillId="0" borderId="0" xfId="0" applyNumberForma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wrapText="1"/>
    </xf>
    <xf numFmtId="9" fontId="6" fillId="0" borderId="0" xfId="0" applyNumberFormat="1" applyFont="1" applyBorder="1" applyAlignment="1">
      <alignment wrapText="1"/>
    </xf>
    <xf numFmtId="10" fontId="17" fillId="0" borderId="0" xfId="0" applyNumberFormat="1" applyFont="1" applyBorder="1" applyAlignment="1">
      <alignment wrapText="1"/>
    </xf>
    <xf numFmtId="0" fontId="18" fillId="0" borderId="0" xfId="0" applyFont="1" applyAlignment="1">
      <alignment horizontal="center"/>
    </xf>
    <xf numFmtId="10" fontId="7" fillId="0" borderId="0" xfId="0" applyNumberFormat="1" applyFont="1" applyBorder="1" applyAlignment="1">
      <alignment wrapText="1"/>
    </xf>
    <xf numFmtId="10" fontId="8" fillId="0" borderId="0" xfId="0" applyNumberFormat="1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wrapText="1"/>
    </xf>
    <xf numFmtId="10" fontId="6" fillId="0" borderId="0" xfId="0" applyNumberFormat="1" applyFont="1" applyBorder="1" applyAlignment="1">
      <alignment horizontal="center" wrapText="1"/>
    </xf>
    <xf numFmtId="10" fontId="12" fillId="0" borderId="0" xfId="0" applyNumberFormat="1" applyFont="1" applyBorder="1" applyAlignment="1">
      <alignment horizontal="center" vertical="center" wrapText="1"/>
    </xf>
    <xf numFmtId="10" fontId="17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19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21" fillId="0" borderId="3" xfId="0" applyFont="1" applyBorder="1" applyAlignment="1">
      <alignment wrapText="1"/>
    </xf>
    <xf numFmtId="10" fontId="20" fillId="0" borderId="2" xfId="0" applyNumberFormat="1" applyFont="1" applyBorder="1" applyAlignment="1">
      <alignment wrapText="1"/>
    </xf>
    <xf numFmtId="10" fontId="20" fillId="0" borderId="3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3" fillId="0" borderId="2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10" fontId="19" fillId="0" borderId="2" xfId="0" applyNumberFormat="1" applyFont="1" applyBorder="1" applyAlignment="1">
      <alignment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5" fillId="0" borderId="0" xfId="0" applyFont="1" applyAlignment="1">
      <alignment/>
    </xf>
    <xf numFmtId="9" fontId="0" fillId="0" borderId="0" xfId="0" applyNumberForma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>
      <alignment wrapText="1"/>
    </xf>
    <xf numFmtId="0" fontId="22" fillId="0" borderId="0" xfId="0" applyFont="1" applyAlignment="1">
      <alignment vertical="top" wrapText="1"/>
    </xf>
    <xf numFmtId="10" fontId="22" fillId="0" borderId="0" xfId="0" applyNumberFormat="1" applyFont="1" applyAlignment="1">
      <alignment vertical="top" wrapText="1"/>
    </xf>
    <xf numFmtId="0" fontId="22" fillId="2" borderId="0" xfId="0" applyFont="1" applyFill="1" applyAlignment="1">
      <alignment vertical="top" wrapText="1"/>
    </xf>
    <xf numFmtId="10" fontId="22" fillId="2" borderId="0" xfId="0" applyNumberFormat="1" applyFont="1" applyFill="1" applyAlignment="1">
      <alignment vertical="top" wrapText="1"/>
    </xf>
    <xf numFmtId="10" fontId="24" fillId="2" borderId="0" xfId="0" applyNumberFormat="1" applyFont="1" applyFill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0" fillId="0" borderId="3" xfId="0" applyFont="1" applyBorder="1" applyAlignment="1">
      <alignment wrapText="1"/>
    </xf>
    <xf numFmtId="10" fontId="20" fillId="0" borderId="2" xfId="0" applyNumberFormat="1" applyFont="1" applyBorder="1" applyAlignment="1">
      <alignment wrapText="1"/>
    </xf>
    <xf numFmtId="10" fontId="20" fillId="0" borderId="3" xfId="0" applyNumberFormat="1" applyFont="1" applyBorder="1" applyAlignment="1">
      <alignment wrapText="1"/>
    </xf>
    <xf numFmtId="10" fontId="7" fillId="0" borderId="2" xfId="0" applyNumberFormat="1" applyFont="1" applyBorder="1" applyAlignment="1">
      <alignment wrapText="1"/>
    </xf>
    <xf numFmtId="10" fontId="7" fillId="0" borderId="3" xfId="0" applyNumberFormat="1" applyFont="1" applyBorder="1" applyAlignment="1">
      <alignment wrapText="1"/>
    </xf>
    <xf numFmtId="10" fontId="8" fillId="0" borderId="2" xfId="0" applyNumberFormat="1" applyFont="1" applyBorder="1" applyAlignment="1">
      <alignment wrapText="1"/>
    </xf>
    <xf numFmtId="10" fontId="8" fillId="0" borderId="3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10" fontId="6" fillId="0" borderId="2" xfId="0" applyNumberFormat="1" applyFont="1" applyBorder="1" applyAlignment="1">
      <alignment wrapText="1"/>
    </xf>
    <xf numFmtId="10" fontId="6" fillId="0" borderId="3" xfId="0" applyNumberFormat="1" applyFont="1" applyBorder="1" applyAlignment="1">
      <alignment wrapText="1"/>
    </xf>
    <xf numFmtId="10" fontId="17" fillId="0" borderId="2" xfId="0" applyNumberFormat="1" applyFont="1" applyBorder="1" applyAlignment="1">
      <alignment wrapText="1"/>
    </xf>
    <xf numFmtId="10" fontId="17" fillId="0" borderId="3" xfId="0" applyNumberFormat="1" applyFont="1" applyBorder="1" applyAlignment="1">
      <alignment wrapText="1"/>
    </xf>
    <xf numFmtId="9" fontId="6" fillId="0" borderId="2" xfId="0" applyNumberFormat="1" applyFont="1" applyBorder="1" applyAlignment="1">
      <alignment wrapText="1"/>
    </xf>
    <xf numFmtId="9" fontId="6" fillId="0" borderId="3" xfId="0" applyNumberFormat="1" applyFont="1" applyBorder="1" applyAlignment="1">
      <alignment wrapText="1"/>
    </xf>
    <xf numFmtId="10" fontId="19" fillId="0" borderId="2" xfId="0" applyNumberFormat="1" applyFont="1" applyBorder="1" applyAlignment="1">
      <alignment wrapText="1"/>
    </xf>
    <xf numFmtId="10" fontId="19" fillId="0" borderId="3" xfId="0" applyNumberFormat="1" applyFont="1" applyBorder="1" applyAlignment="1">
      <alignment wrapText="1"/>
    </xf>
    <xf numFmtId="0" fontId="22" fillId="0" borderId="2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10" fontId="22" fillId="0" borderId="2" xfId="0" applyNumberFormat="1" applyFont="1" applyBorder="1" applyAlignment="1">
      <alignment vertical="top" wrapText="1"/>
    </xf>
    <xf numFmtId="10" fontId="22" fillId="0" borderId="3" xfId="0" applyNumberFormat="1" applyFont="1" applyBorder="1" applyAlignment="1">
      <alignment vertical="top" wrapText="1"/>
    </xf>
    <xf numFmtId="10" fontId="24" fillId="0" borderId="2" xfId="0" applyNumberFormat="1" applyFont="1" applyBorder="1" applyAlignment="1">
      <alignment vertical="top" wrapText="1"/>
    </xf>
    <xf numFmtId="10" fontId="24" fillId="0" borderId="3" xfId="0" applyNumberFormat="1" applyFont="1" applyBorder="1" applyAlignment="1">
      <alignment vertical="top" wrapText="1"/>
    </xf>
    <xf numFmtId="10" fontId="24" fillId="0" borderId="0" xfId="0" applyNumberFormat="1" applyFont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i.gamefaqs.com/poll/index.asp?poll=940" TargetMode="External" /><Relationship Id="rId2" Type="http://schemas.openxmlformats.org/officeDocument/2006/relationships/hyperlink" Target="http://cgi.gamefaqs.com/poll/index.asp?poll=941" TargetMode="External" /><Relationship Id="rId3" Type="http://schemas.openxmlformats.org/officeDocument/2006/relationships/hyperlink" Target="http://cgi.gamefaqs.com/poll/index.asp?poll=942" TargetMode="External" /><Relationship Id="rId4" Type="http://schemas.openxmlformats.org/officeDocument/2006/relationships/hyperlink" Target="http://cgi.gamefaqs.com/poll/index.asp?poll=943" TargetMode="External" /><Relationship Id="rId5" Type="http://schemas.openxmlformats.org/officeDocument/2006/relationships/hyperlink" Target="http://cgi.gamefaqs.com/poll/index.asp?poll=944" TargetMode="External" /><Relationship Id="rId6" Type="http://schemas.openxmlformats.org/officeDocument/2006/relationships/hyperlink" Target="http://cgi.gamefaqs.com/poll/index.asp?poll=945" TargetMode="External" /><Relationship Id="rId7" Type="http://schemas.openxmlformats.org/officeDocument/2006/relationships/hyperlink" Target="http://cgi.gamefaqs.com/poll/index.asp?poll=946" TargetMode="External" /><Relationship Id="rId8" Type="http://schemas.openxmlformats.org/officeDocument/2006/relationships/hyperlink" Target="http://cgi.gamefaqs.com/poll/index.asp?poll=947" TargetMode="External" /><Relationship Id="rId9" Type="http://schemas.openxmlformats.org/officeDocument/2006/relationships/hyperlink" Target="http://cgi.gamefaqs.com/poll/index.asp?poll=948" TargetMode="External" /><Relationship Id="rId10" Type="http://schemas.openxmlformats.org/officeDocument/2006/relationships/hyperlink" Target="http://cgi.gamefaqs.com/poll/index.asp?poll=949" TargetMode="External" /><Relationship Id="rId11" Type="http://schemas.openxmlformats.org/officeDocument/2006/relationships/hyperlink" Target="http://cgi.gamefaqs.com/poll/index.asp?poll=950" TargetMode="External" /><Relationship Id="rId12" Type="http://schemas.openxmlformats.org/officeDocument/2006/relationships/hyperlink" Target="http://cgi.gamefaqs.com/poll/index.asp?poll=951" TargetMode="External" /><Relationship Id="rId13" Type="http://schemas.openxmlformats.org/officeDocument/2006/relationships/hyperlink" Target="http://cgi.gamefaqs.com/poll/index.asp?poll=952" TargetMode="External" /><Relationship Id="rId14" Type="http://schemas.openxmlformats.org/officeDocument/2006/relationships/hyperlink" Target="http://cgi.gamefaqs.com/poll/index.asp?poll=953" TargetMode="External" /><Relationship Id="rId15" Type="http://schemas.openxmlformats.org/officeDocument/2006/relationships/hyperlink" Target="http://cgi.gamefaqs.com/poll/index.asp?poll=954" TargetMode="External" /><Relationship Id="rId16" Type="http://schemas.openxmlformats.org/officeDocument/2006/relationships/hyperlink" Target="http://cgi.gamefaqs.com/poll/index.asp?poll=955" TargetMode="External" /><Relationship Id="rId17" Type="http://schemas.openxmlformats.org/officeDocument/2006/relationships/hyperlink" Target="http://cgi.gamefaqs.com/poll/index.asp?poll=956" TargetMode="External" /><Relationship Id="rId18" Type="http://schemas.openxmlformats.org/officeDocument/2006/relationships/hyperlink" Target="http://cgi.gamefaqs.com/poll/index.asp?poll=957" TargetMode="External" /><Relationship Id="rId19" Type="http://schemas.openxmlformats.org/officeDocument/2006/relationships/hyperlink" Target="http://cgi.gamefaqs.com/poll/index.asp?poll=958" TargetMode="External" /><Relationship Id="rId20" Type="http://schemas.openxmlformats.org/officeDocument/2006/relationships/hyperlink" Target="http://cgi.gamefaqs.com/poll/index.asp?poll=959" TargetMode="External" /><Relationship Id="rId21" Type="http://schemas.openxmlformats.org/officeDocument/2006/relationships/hyperlink" Target="http://cgi.gamefaqs.com/poll/index.asp?poll=960" TargetMode="External" /><Relationship Id="rId22" Type="http://schemas.openxmlformats.org/officeDocument/2006/relationships/hyperlink" Target="http://cgi.gamefaqs.com/poll/index.asp?poll=961" TargetMode="External" /><Relationship Id="rId23" Type="http://schemas.openxmlformats.org/officeDocument/2006/relationships/hyperlink" Target="http://cgi.gamefaqs.com/poll/index.asp?poll=962" TargetMode="External" /><Relationship Id="rId24" Type="http://schemas.openxmlformats.org/officeDocument/2006/relationships/hyperlink" Target="http://cgi.gamefaqs.com/poll/index.asp?poll=963" TargetMode="External" /><Relationship Id="rId25" Type="http://schemas.openxmlformats.org/officeDocument/2006/relationships/hyperlink" Target="http://cgi.gamefaqs.com/poll/index.asp?poll=964" TargetMode="External" /><Relationship Id="rId26" Type="http://schemas.openxmlformats.org/officeDocument/2006/relationships/hyperlink" Target="http://cgi.gamefaqs.com/poll/index.asp?poll=965" TargetMode="External" /><Relationship Id="rId27" Type="http://schemas.openxmlformats.org/officeDocument/2006/relationships/hyperlink" Target="http://cgi.gamefaqs.com/poll/index.asp?poll=966" TargetMode="External" /><Relationship Id="rId28" Type="http://schemas.openxmlformats.org/officeDocument/2006/relationships/hyperlink" Target="http://cgi.gamefaqs.com/poll/index.asp?poll=967" TargetMode="External" /><Relationship Id="rId29" Type="http://schemas.openxmlformats.org/officeDocument/2006/relationships/hyperlink" Target="http://cgi.gamefaqs.com/poll/index.asp?poll=968" TargetMode="External" /><Relationship Id="rId30" Type="http://schemas.openxmlformats.org/officeDocument/2006/relationships/hyperlink" Target="http://cgi.gamefaqs.com/poll/index.asp?poll=969" TargetMode="External" /><Relationship Id="rId31" Type="http://schemas.openxmlformats.org/officeDocument/2006/relationships/hyperlink" Target="http://cgi.gamefaqs.com/poll/index.asp?poll=970" TargetMode="External" /><Relationship Id="rId32" Type="http://schemas.openxmlformats.org/officeDocument/2006/relationships/hyperlink" Target="http://cgi.gamefaqs.com/poll/index.asp?poll=971" TargetMode="External" /><Relationship Id="rId33" Type="http://schemas.openxmlformats.org/officeDocument/2006/relationships/hyperlink" Target="http://cgi.gamefaqs.com/poll/index.asp?poll=972" TargetMode="External" /><Relationship Id="rId34" Type="http://schemas.openxmlformats.org/officeDocument/2006/relationships/hyperlink" Target="http://cgi.gamefaqs.com/poll/index.asp?poll=973" TargetMode="External" /><Relationship Id="rId35" Type="http://schemas.openxmlformats.org/officeDocument/2006/relationships/hyperlink" Target="http://cgi.gamefaqs.com/poll/index.asp?poll=974" TargetMode="External" /><Relationship Id="rId36" Type="http://schemas.openxmlformats.org/officeDocument/2006/relationships/hyperlink" Target="http://cgi.gamefaqs.com/poll/index.asp?poll=975" TargetMode="External" /><Relationship Id="rId37" Type="http://schemas.openxmlformats.org/officeDocument/2006/relationships/hyperlink" Target="http://cgi.gamefaqs.com/poll/index.asp?poll=976" TargetMode="External" /><Relationship Id="rId38" Type="http://schemas.openxmlformats.org/officeDocument/2006/relationships/hyperlink" Target="http://cgi.gamefaqs.com/poll/index.asp?poll=977" TargetMode="External" /><Relationship Id="rId39" Type="http://schemas.openxmlformats.org/officeDocument/2006/relationships/hyperlink" Target="http://cgi.gamefaqs.com/poll/index.asp?poll=978" TargetMode="External" /><Relationship Id="rId40" Type="http://schemas.openxmlformats.org/officeDocument/2006/relationships/hyperlink" Target="http://cgi.gamefaqs.com/poll/index.asp?poll=979" TargetMode="External" /><Relationship Id="rId41" Type="http://schemas.openxmlformats.org/officeDocument/2006/relationships/hyperlink" Target="http://cgi.gamefaqs.com/poll/index.asp?poll=980" TargetMode="External" /><Relationship Id="rId42" Type="http://schemas.openxmlformats.org/officeDocument/2006/relationships/hyperlink" Target="http://cgi.gamefaqs.com/poll/index.asp?poll=981" TargetMode="External" /><Relationship Id="rId43" Type="http://schemas.openxmlformats.org/officeDocument/2006/relationships/hyperlink" Target="http://cgi.gamefaqs.com/poll/index.asp?poll=982" TargetMode="External" /><Relationship Id="rId44" Type="http://schemas.openxmlformats.org/officeDocument/2006/relationships/hyperlink" Target="http://cgi.gamefaqs.com/poll/index.asp?poll=983" TargetMode="External" /><Relationship Id="rId45" Type="http://schemas.openxmlformats.org/officeDocument/2006/relationships/hyperlink" Target="http://cgi.gamefaqs.com/poll/index.asp?poll=984" TargetMode="External" /><Relationship Id="rId46" Type="http://schemas.openxmlformats.org/officeDocument/2006/relationships/hyperlink" Target="http://cgi.gamefaqs.com/poll/index.asp?poll=985" TargetMode="External" /><Relationship Id="rId47" Type="http://schemas.openxmlformats.org/officeDocument/2006/relationships/hyperlink" Target="http://cgi.gamefaqs.com/poll/index.asp?poll=986" TargetMode="External" /><Relationship Id="rId48" Type="http://schemas.openxmlformats.org/officeDocument/2006/relationships/hyperlink" Target="http://cgi.gamefaqs.com/poll/index.asp?poll=987" TargetMode="External" /><Relationship Id="rId49" Type="http://schemas.openxmlformats.org/officeDocument/2006/relationships/hyperlink" Target="http://cgi.gamefaqs.com/poll/index.asp?poll=988" TargetMode="External" /><Relationship Id="rId50" Type="http://schemas.openxmlformats.org/officeDocument/2006/relationships/hyperlink" Target="http://cgi.gamefaqs.com/poll/index.asp?poll=989" TargetMode="External" /><Relationship Id="rId51" Type="http://schemas.openxmlformats.org/officeDocument/2006/relationships/hyperlink" Target="http://cgi.gamefaqs.com/poll/index.asp?poll=990" TargetMode="External" /><Relationship Id="rId52" Type="http://schemas.openxmlformats.org/officeDocument/2006/relationships/hyperlink" Target="http://cgi.gamefaqs.com/poll/index.asp?poll=991" TargetMode="External" /><Relationship Id="rId53" Type="http://schemas.openxmlformats.org/officeDocument/2006/relationships/hyperlink" Target="http://cgi.gamefaqs.com/poll/index.asp?poll=992" TargetMode="External" /><Relationship Id="rId54" Type="http://schemas.openxmlformats.org/officeDocument/2006/relationships/hyperlink" Target="http://cgi.gamefaqs.com/poll/index.asp?poll=993" TargetMode="External" /><Relationship Id="rId55" Type="http://schemas.openxmlformats.org/officeDocument/2006/relationships/hyperlink" Target="http://cgi.gamefaqs.com/poll/index.asp?poll=994" TargetMode="External" /><Relationship Id="rId56" Type="http://schemas.openxmlformats.org/officeDocument/2006/relationships/hyperlink" Target="http://cgi.gamefaqs.com/poll/index.asp?poll=995" TargetMode="External" /><Relationship Id="rId57" Type="http://schemas.openxmlformats.org/officeDocument/2006/relationships/hyperlink" Target="http://cgi.gamefaqs.com/poll/index.asp?poll=996" TargetMode="External" /><Relationship Id="rId58" Type="http://schemas.openxmlformats.org/officeDocument/2006/relationships/hyperlink" Target="http://cgi.gamefaqs.com/poll/index.asp?poll=997" TargetMode="External" /><Relationship Id="rId59" Type="http://schemas.openxmlformats.org/officeDocument/2006/relationships/hyperlink" Target="http://cgi.gamefaqs.com/poll/index.asp?poll=998" TargetMode="External" /><Relationship Id="rId60" Type="http://schemas.openxmlformats.org/officeDocument/2006/relationships/hyperlink" Target="http://cgi.gamefaqs.com/poll/index.asp?poll=999" TargetMode="External" /><Relationship Id="rId61" Type="http://schemas.openxmlformats.org/officeDocument/2006/relationships/hyperlink" Target="http://cgi.gamefaqs.com/poll/index.asp?poll=1000" TargetMode="External" /><Relationship Id="rId62" Type="http://schemas.openxmlformats.org/officeDocument/2006/relationships/hyperlink" Target="http://cgi.gamefaqs.com/poll/index.asp?poll=1001" TargetMode="External" /><Relationship Id="rId63" Type="http://schemas.openxmlformats.org/officeDocument/2006/relationships/hyperlink" Target="http://cgi.gamefaqs.com/poll/index.asp?poll=1002" TargetMode="External" /><Relationship Id="rId64" Type="http://schemas.openxmlformats.org/officeDocument/2006/relationships/hyperlink" Target="http://cgi.gamefaqs.com/poll/index.asp?poll=1305" TargetMode="External" /><Relationship Id="rId65" Type="http://schemas.openxmlformats.org/officeDocument/2006/relationships/hyperlink" Target="http://cgi.gamefaqs.com/poll/index.asp?poll=1306" TargetMode="External" /><Relationship Id="rId66" Type="http://schemas.openxmlformats.org/officeDocument/2006/relationships/hyperlink" Target="http://cgi.gamefaqs.com/poll/index.asp?poll=1307" TargetMode="External" /><Relationship Id="rId67" Type="http://schemas.openxmlformats.org/officeDocument/2006/relationships/hyperlink" Target="http://cgi.gamefaqs.com/poll/index.asp?poll=1308" TargetMode="External" /><Relationship Id="rId68" Type="http://schemas.openxmlformats.org/officeDocument/2006/relationships/hyperlink" Target="http://cgi.gamefaqs.com/poll/index.asp?poll=1309" TargetMode="External" /><Relationship Id="rId69" Type="http://schemas.openxmlformats.org/officeDocument/2006/relationships/hyperlink" Target="http://cgi.gamefaqs.com/poll/index.asp?poll=1310" TargetMode="External" /><Relationship Id="rId70" Type="http://schemas.openxmlformats.org/officeDocument/2006/relationships/hyperlink" Target="http://cgi.gamefaqs.com/poll/index.asp?poll=1311" TargetMode="External" /><Relationship Id="rId71" Type="http://schemas.openxmlformats.org/officeDocument/2006/relationships/hyperlink" Target="http://cgi.gamefaqs.com/poll/index.asp?poll=1312" TargetMode="External" /><Relationship Id="rId72" Type="http://schemas.openxmlformats.org/officeDocument/2006/relationships/hyperlink" Target="http://cgi.gamefaqs.com/poll/index.asp?poll=1313" TargetMode="External" /><Relationship Id="rId73" Type="http://schemas.openxmlformats.org/officeDocument/2006/relationships/hyperlink" Target="http://cgi.gamefaqs.com/poll/index.asp?poll=1314" TargetMode="External" /><Relationship Id="rId74" Type="http://schemas.openxmlformats.org/officeDocument/2006/relationships/hyperlink" Target="http://cgi.gamefaqs.com/poll/index.asp?poll=1315" TargetMode="External" /><Relationship Id="rId75" Type="http://schemas.openxmlformats.org/officeDocument/2006/relationships/hyperlink" Target="http://cgi.gamefaqs.com/poll/index.asp?poll=1316" TargetMode="External" /><Relationship Id="rId76" Type="http://schemas.openxmlformats.org/officeDocument/2006/relationships/hyperlink" Target="http://cgi.gamefaqs.com/poll/index.asp?poll=1317" TargetMode="External" /><Relationship Id="rId77" Type="http://schemas.openxmlformats.org/officeDocument/2006/relationships/hyperlink" Target="http://cgi.gamefaqs.com/poll/index.asp?poll=1318" TargetMode="External" /><Relationship Id="rId78" Type="http://schemas.openxmlformats.org/officeDocument/2006/relationships/hyperlink" Target="http://cgi.gamefaqs.com/poll/index.asp?poll=1319" TargetMode="External" /><Relationship Id="rId79" Type="http://schemas.openxmlformats.org/officeDocument/2006/relationships/hyperlink" Target="http://cgi.gamefaqs.com/poll/index.asp?poll=1320" TargetMode="External" /><Relationship Id="rId80" Type="http://schemas.openxmlformats.org/officeDocument/2006/relationships/hyperlink" Target="http://cgi.gamefaqs.com/poll/index.asp?poll=1321" TargetMode="External" /><Relationship Id="rId81" Type="http://schemas.openxmlformats.org/officeDocument/2006/relationships/hyperlink" Target="http://cgi.gamefaqs.com/poll/index.asp?poll=1322" TargetMode="External" /><Relationship Id="rId82" Type="http://schemas.openxmlformats.org/officeDocument/2006/relationships/hyperlink" Target="http://cgi.gamefaqs.com/poll/index.asp?poll=1323" TargetMode="External" /><Relationship Id="rId83" Type="http://schemas.openxmlformats.org/officeDocument/2006/relationships/hyperlink" Target="http://cgi.gamefaqs.com/poll/index.asp?poll=1324" TargetMode="External" /><Relationship Id="rId84" Type="http://schemas.openxmlformats.org/officeDocument/2006/relationships/hyperlink" Target="http://cgi.gamefaqs.com/poll/index.asp?poll=1325" TargetMode="External" /><Relationship Id="rId85" Type="http://schemas.openxmlformats.org/officeDocument/2006/relationships/hyperlink" Target="http://cgi.gamefaqs.com/poll/index.asp?poll=1326" TargetMode="External" /><Relationship Id="rId86" Type="http://schemas.openxmlformats.org/officeDocument/2006/relationships/hyperlink" Target="http://cgi.gamefaqs.com/poll/index.asp?poll=1327" TargetMode="External" /><Relationship Id="rId87" Type="http://schemas.openxmlformats.org/officeDocument/2006/relationships/hyperlink" Target="http://cgi.gamefaqs.com/poll/index.asp?poll=1328" TargetMode="External" /><Relationship Id="rId88" Type="http://schemas.openxmlformats.org/officeDocument/2006/relationships/hyperlink" Target="http://cgi.gamefaqs.com/poll/index.asp?poll=1329" TargetMode="External" /><Relationship Id="rId89" Type="http://schemas.openxmlformats.org/officeDocument/2006/relationships/hyperlink" Target="http://cgi.gamefaqs.com/poll/index.asp?poll=1330" TargetMode="External" /><Relationship Id="rId90" Type="http://schemas.openxmlformats.org/officeDocument/2006/relationships/hyperlink" Target="http://cgi.gamefaqs.com/poll/index.asp?poll=1331" TargetMode="External" /><Relationship Id="rId91" Type="http://schemas.openxmlformats.org/officeDocument/2006/relationships/hyperlink" Target="http://cgi.gamefaqs.com/poll/index.asp?poll=1332" TargetMode="External" /><Relationship Id="rId92" Type="http://schemas.openxmlformats.org/officeDocument/2006/relationships/hyperlink" Target="http://cgi.gamefaqs.com/poll/index.asp?poll=1333" TargetMode="External" /><Relationship Id="rId93" Type="http://schemas.openxmlformats.org/officeDocument/2006/relationships/hyperlink" Target="http://cgi.gamefaqs.com/poll/index.asp?poll=1334" TargetMode="External" /><Relationship Id="rId94" Type="http://schemas.openxmlformats.org/officeDocument/2006/relationships/hyperlink" Target="http://cgi.gamefaqs.com/poll/index.asp?poll=1335" TargetMode="External" /><Relationship Id="rId95" Type="http://schemas.openxmlformats.org/officeDocument/2006/relationships/hyperlink" Target="http://cgi.gamefaqs.com/poll/index.asp?poll=1336" TargetMode="External" /><Relationship Id="rId96" Type="http://schemas.openxmlformats.org/officeDocument/2006/relationships/hyperlink" Target="http://cgi.gamefaqs.com/poll/index.asp?poll=1337" TargetMode="External" /><Relationship Id="rId97" Type="http://schemas.openxmlformats.org/officeDocument/2006/relationships/hyperlink" Target="http://cgi.gamefaqs.com/poll/index.asp?poll=1338" TargetMode="External" /><Relationship Id="rId98" Type="http://schemas.openxmlformats.org/officeDocument/2006/relationships/hyperlink" Target="http://cgi.gamefaqs.com/poll/index.asp?poll=1339" TargetMode="External" /><Relationship Id="rId99" Type="http://schemas.openxmlformats.org/officeDocument/2006/relationships/hyperlink" Target="http://cgi.gamefaqs.com/poll/index.asp?poll=1340" TargetMode="External" /><Relationship Id="rId100" Type="http://schemas.openxmlformats.org/officeDocument/2006/relationships/hyperlink" Target="http://cgi.gamefaqs.com/poll/index.asp?poll=1341" TargetMode="External" /><Relationship Id="rId101" Type="http://schemas.openxmlformats.org/officeDocument/2006/relationships/hyperlink" Target="http://cgi.gamefaqs.com/poll/index.asp?poll=1342" TargetMode="External" /><Relationship Id="rId102" Type="http://schemas.openxmlformats.org/officeDocument/2006/relationships/hyperlink" Target="http://cgi.gamefaqs.com/poll/index.asp?poll=1343" TargetMode="External" /><Relationship Id="rId103" Type="http://schemas.openxmlformats.org/officeDocument/2006/relationships/hyperlink" Target="http://cgi.gamefaqs.com/poll/index.asp?poll=1344" TargetMode="External" /><Relationship Id="rId104" Type="http://schemas.openxmlformats.org/officeDocument/2006/relationships/hyperlink" Target="http://cgi.gamefaqs.com/poll/index.asp?poll=1345" TargetMode="External" /><Relationship Id="rId105" Type="http://schemas.openxmlformats.org/officeDocument/2006/relationships/hyperlink" Target="http://cgi.gamefaqs.com/poll/index.asp?poll=1346" TargetMode="External" /><Relationship Id="rId106" Type="http://schemas.openxmlformats.org/officeDocument/2006/relationships/hyperlink" Target="http://cgi.gamefaqs.com/poll/index.asp?poll=1347" TargetMode="External" /><Relationship Id="rId107" Type="http://schemas.openxmlformats.org/officeDocument/2006/relationships/hyperlink" Target="http://cgi.gamefaqs.com/poll/index.asp?poll=1348" TargetMode="External" /><Relationship Id="rId108" Type="http://schemas.openxmlformats.org/officeDocument/2006/relationships/hyperlink" Target="http://cgi.gamefaqs.com/poll/index.asp?poll=1349" TargetMode="External" /><Relationship Id="rId109" Type="http://schemas.openxmlformats.org/officeDocument/2006/relationships/hyperlink" Target="http://cgi.gamefaqs.com/poll/index.asp?poll=1350" TargetMode="External" /><Relationship Id="rId110" Type="http://schemas.openxmlformats.org/officeDocument/2006/relationships/hyperlink" Target="http://cgi.gamefaqs.com/poll/index.asp?poll=1351" TargetMode="External" /><Relationship Id="rId111" Type="http://schemas.openxmlformats.org/officeDocument/2006/relationships/hyperlink" Target="http://cgi.gamefaqs.com/poll/index.asp?poll=1352" TargetMode="External" /><Relationship Id="rId112" Type="http://schemas.openxmlformats.org/officeDocument/2006/relationships/hyperlink" Target="http://cgi.gamefaqs.com/poll/index.asp?poll=1353" TargetMode="External" /><Relationship Id="rId113" Type="http://schemas.openxmlformats.org/officeDocument/2006/relationships/hyperlink" Target="http://cgi.gamefaqs.com/poll/index.asp?poll=1354" TargetMode="External" /><Relationship Id="rId114" Type="http://schemas.openxmlformats.org/officeDocument/2006/relationships/hyperlink" Target="http://cgi.gamefaqs.com/poll/index.asp?poll=1355" TargetMode="External" /><Relationship Id="rId115" Type="http://schemas.openxmlformats.org/officeDocument/2006/relationships/hyperlink" Target="http://cgi.gamefaqs.com/poll/index.asp?poll=1356" TargetMode="External" /><Relationship Id="rId116" Type="http://schemas.openxmlformats.org/officeDocument/2006/relationships/hyperlink" Target="http://cgi.gamefaqs.com/poll/index.asp?poll=1357" TargetMode="External" /><Relationship Id="rId117" Type="http://schemas.openxmlformats.org/officeDocument/2006/relationships/hyperlink" Target="http://cgi.gamefaqs.com/poll/index.asp?poll=1358" TargetMode="External" /><Relationship Id="rId118" Type="http://schemas.openxmlformats.org/officeDocument/2006/relationships/hyperlink" Target="http://cgi.gamefaqs.com/poll/index.asp?poll=1359" TargetMode="External" /><Relationship Id="rId119" Type="http://schemas.openxmlformats.org/officeDocument/2006/relationships/hyperlink" Target="http://cgi.gamefaqs.com/poll/index.asp?poll=1360" TargetMode="External" /><Relationship Id="rId120" Type="http://schemas.openxmlformats.org/officeDocument/2006/relationships/hyperlink" Target="http://cgi.gamefaqs.com/poll/index.asp?poll=1361" TargetMode="External" /><Relationship Id="rId121" Type="http://schemas.openxmlformats.org/officeDocument/2006/relationships/hyperlink" Target="http://cgi.gamefaqs.com/poll/index.asp?poll=1362" TargetMode="External" /><Relationship Id="rId122" Type="http://schemas.openxmlformats.org/officeDocument/2006/relationships/hyperlink" Target="http://cgi.gamefaqs.com/poll/index.asp?poll=1363" TargetMode="External" /><Relationship Id="rId123" Type="http://schemas.openxmlformats.org/officeDocument/2006/relationships/hyperlink" Target="http://cgi.gamefaqs.com/poll/index.asp?poll=1364" TargetMode="External" /><Relationship Id="rId124" Type="http://schemas.openxmlformats.org/officeDocument/2006/relationships/hyperlink" Target="http://cgi.gamefaqs.com/poll/index.asp?poll=1365" TargetMode="External" /><Relationship Id="rId125" Type="http://schemas.openxmlformats.org/officeDocument/2006/relationships/hyperlink" Target="http://cgi.gamefaqs.com/poll/index.asp?poll=1366" TargetMode="External" /><Relationship Id="rId126" Type="http://schemas.openxmlformats.org/officeDocument/2006/relationships/hyperlink" Target="http://cgi.gamefaqs.com/poll/index.asp?poll=1367" TargetMode="External" /><Relationship Id="rId1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9.421875" style="3" customWidth="1"/>
    <col min="3" max="3" width="9.28125" style="0" bestFit="1" customWidth="1"/>
    <col min="5" max="5" width="7.00390625" style="0" customWidth="1"/>
    <col min="6" max="6" width="8.8515625" style="0" customWidth="1"/>
    <col min="7" max="7" width="12.140625" style="0" customWidth="1"/>
    <col min="8" max="8" width="2.8515625" style="0" customWidth="1"/>
    <col min="9" max="9" width="6.421875" style="0" customWidth="1"/>
    <col min="10" max="10" width="9.421875" style="0" customWidth="1"/>
    <col min="11" max="11" width="11.28125" style="0" customWidth="1"/>
    <col min="12" max="12" width="4.00390625" style="0" customWidth="1"/>
    <col min="13" max="13" width="7.421875" style="0" customWidth="1"/>
    <col min="14" max="14" width="28.57421875" style="0" customWidth="1"/>
    <col min="16" max="16" width="8.421875" style="0" customWidth="1"/>
    <col min="17" max="17" width="8.140625" style="0" customWidth="1"/>
    <col min="18" max="18" width="7.28125" style="55" customWidth="1"/>
    <col min="19" max="19" width="7.8515625" style="0" customWidth="1"/>
    <col min="20" max="20" width="16.57421875" style="0" customWidth="1"/>
    <col min="22" max="22" width="12.57421875" style="29" customWidth="1"/>
    <col min="23" max="23" width="12.7109375" style="29" customWidth="1"/>
    <col min="24" max="24" width="7.28125" style="55" customWidth="1"/>
    <col min="25" max="25" width="7.7109375" style="0" customWidth="1"/>
    <col min="26" max="26" width="13.7109375" style="0" customWidth="1"/>
    <col min="27" max="27" width="9.8515625" style="0" customWidth="1"/>
    <col min="28" max="28" width="10.8515625" style="3" customWidth="1"/>
    <col min="29" max="29" width="9.140625" style="3" customWidth="1"/>
    <col min="30" max="30" width="7.28125" style="55" customWidth="1"/>
    <col min="31" max="31" width="7.8515625" style="0" customWidth="1"/>
    <col min="32" max="32" width="16.8515625" style="0" customWidth="1"/>
    <col min="33" max="33" width="9.57421875" style="0" customWidth="1"/>
    <col min="34" max="35" width="10.28125" style="0" bestFit="1" customWidth="1"/>
    <col min="36" max="36" width="7.28125" style="55" customWidth="1"/>
    <col min="37" max="37" width="7.8515625" style="0" customWidth="1"/>
    <col min="38" max="38" width="16.8515625" style="0" customWidth="1"/>
    <col min="39" max="39" width="9.57421875" style="0" customWidth="1"/>
    <col min="40" max="41" width="10.28125" style="0" bestFit="1" customWidth="1"/>
    <col min="42" max="42" width="7.28125" style="55" customWidth="1"/>
    <col min="43" max="43" width="8.140625" style="0" customWidth="1"/>
    <col min="44" max="44" width="18.00390625" style="0" customWidth="1"/>
    <col min="45" max="45" width="10.28125" style="0" customWidth="1"/>
    <col min="46" max="46" width="5.8515625" style="0" customWidth="1"/>
    <col min="49" max="49" width="7.140625" style="0" customWidth="1"/>
    <col min="50" max="50" width="20.00390625" style="0" customWidth="1"/>
    <col min="51" max="51" width="19.28125" style="0" customWidth="1"/>
    <col min="52" max="52" width="15.7109375" style="0" customWidth="1"/>
    <col min="53" max="53" width="6.140625" style="0" customWidth="1"/>
    <col min="54" max="54" width="7.140625" style="63" customWidth="1"/>
    <col min="55" max="55" width="4.140625" style="0" customWidth="1"/>
    <col min="56" max="56" width="8.7109375" style="0" customWidth="1"/>
    <col min="57" max="57" width="7.140625" style="0" customWidth="1"/>
    <col min="58" max="58" width="20.00390625" style="0" customWidth="1"/>
    <col min="59" max="59" width="19.28125" style="0" customWidth="1"/>
    <col min="60" max="60" width="15.7109375" style="0" customWidth="1"/>
    <col min="61" max="61" width="6.140625" style="0" customWidth="1"/>
    <col min="62" max="62" width="7.140625" style="63" customWidth="1"/>
    <col min="63" max="63" width="4.140625" style="0" customWidth="1"/>
    <col min="64" max="64" width="8.7109375" style="0" customWidth="1"/>
  </cols>
  <sheetData>
    <row r="1" spans="1:64" ht="12.75">
      <c r="A1" s="8" t="s">
        <v>77</v>
      </c>
      <c r="F1" s="10">
        <v>2002</v>
      </c>
      <c r="J1" s="10">
        <v>2003</v>
      </c>
      <c r="N1" s="10" t="s">
        <v>7</v>
      </c>
      <c r="O1" s="34">
        <v>3</v>
      </c>
      <c r="P1" s="34">
        <v>7</v>
      </c>
      <c r="R1" s="55" t="s">
        <v>268</v>
      </c>
      <c r="T1" s="10">
        <v>2004</v>
      </c>
      <c r="U1" s="34">
        <v>3</v>
      </c>
      <c r="V1" s="34">
        <v>10</v>
      </c>
      <c r="X1" s="55" t="s">
        <v>268</v>
      </c>
      <c r="Z1" s="10" t="s">
        <v>173</v>
      </c>
      <c r="AA1" s="34">
        <v>3</v>
      </c>
      <c r="AB1" s="34">
        <v>10</v>
      </c>
      <c r="AD1" s="55" t="s">
        <v>268</v>
      </c>
      <c r="AF1" s="10">
        <v>2005</v>
      </c>
      <c r="AG1" s="34">
        <v>10</v>
      </c>
      <c r="AH1" s="34">
        <v>6</v>
      </c>
      <c r="AJ1" s="55" t="s">
        <v>268</v>
      </c>
      <c r="AL1" s="10" t="s">
        <v>215</v>
      </c>
      <c r="AM1" s="34">
        <v>3</v>
      </c>
      <c r="AN1" s="34">
        <v>7</v>
      </c>
      <c r="AP1" s="55" t="s">
        <v>268</v>
      </c>
      <c r="AR1" s="10">
        <v>2006</v>
      </c>
      <c r="AS1" s="34">
        <v>7</v>
      </c>
      <c r="AT1" s="34">
        <v>0</v>
      </c>
      <c r="AV1" s="55" t="s">
        <v>268</v>
      </c>
      <c r="AX1" s="10">
        <v>2007</v>
      </c>
      <c r="AZ1" s="1">
        <v>24</v>
      </c>
      <c r="BB1" s="64" t="s">
        <v>4</v>
      </c>
      <c r="BD1" s="55" t="s">
        <v>268</v>
      </c>
      <c r="BF1" s="10">
        <v>2008</v>
      </c>
      <c r="BH1" s="1">
        <v>20</v>
      </c>
      <c r="BJ1" s="64" t="s">
        <v>4</v>
      </c>
      <c r="BL1" s="55" t="s">
        <v>268</v>
      </c>
    </row>
    <row r="2" spans="1:64" ht="17.25" customHeight="1">
      <c r="A2" s="8"/>
      <c r="B2" s="29" t="s">
        <v>201</v>
      </c>
      <c r="C2" s="1" t="s">
        <v>202</v>
      </c>
      <c r="D2" s="1" t="s">
        <v>203</v>
      </c>
      <c r="F2" s="10"/>
      <c r="J2" s="10"/>
      <c r="N2" s="10"/>
      <c r="P2" s="1" t="s">
        <v>202</v>
      </c>
      <c r="Q2" s="1" t="s">
        <v>203</v>
      </c>
      <c r="R2" s="55" t="s">
        <v>267</v>
      </c>
      <c r="T2" s="10"/>
      <c r="V2" s="29" t="s">
        <v>202</v>
      </c>
      <c r="W2" s="29" t="s">
        <v>203</v>
      </c>
      <c r="X2" s="55" t="s">
        <v>267</v>
      </c>
      <c r="Z2" s="10"/>
      <c r="AB2" s="1" t="s">
        <v>202</v>
      </c>
      <c r="AC2" s="1" t="s">
        <v>203</v>
      </c>
      <c r="AD2" s="55" t="s">
        <v>267</v>
      </c>
      <c r="AF2" s="10"/>
      <c r="AJ2" s="55" t="s">
        <v>267</v>
      </c>
      <c r="AL2" s="10"/>
      <c r="AP2" s="55" t="s">
        <v>267</v>
      </c>
      <c r="AU2" s="42">
        <v>134</v>
      </c>
      <c r="AV2" s="55" t="s">
        <v>267</v>
      </c>
      <c r="AW2" s="60"/>
      <c r="BD2" s="55" t="s">
        <v>267</v>
      </c>
      <c r="BE2" s="60"/>
      <c r="BL2" s="55" t="s">
        <v>267</v>
      </c>
    </row>
    <row r="3" spans="1:60" ht="12.75" customHeight="1">
      <c r="A3" s="6">
        <v>2002</v>
      </c>
      <c r="B3" s="3">
        <f>SUM(G4:G66)/63</f>
        <v>0.6350000000000002</v>
      </c>
      <c r="E3" s="13" t="s">
        <v>74</v>
      </c>
      <c r="F3" s="13" t="s">
        <v>76</v>
      </c>
      <c r="G3" s="13" t="s">
        <v>75</v>
      </c>
      <c r="I3" s="13" t="s">
        <v>74</v>
      </c>
      <c r="J3" s="13" t="s">
        <v>76</v>
      </c>
      <c r="K3" s="13" t="s">
        <v>75</v>
      </c>
      <c r="M3" s="19" t="s">
        <v>74</v>
      </c>
      <c r="N3" s="19" t="s">
        <v>7</v>
      </c>
      <c r="O3" s="19" t="s">
        <v>78</v>
      </c>
      <c r="P3" s="30"/>
      <c r="Q3" s="30"/>
      <c r="S3" s="19" t="s">
        <v>74</v>
      </c>
      <c r="T3" s="19" t="s">
        <v>7</v>
      </c>
      <c r="U3" s="19" t="s">
        <v>78</v>
      </c>
      <c r="V3" s="39"/>
      <c r="W3" s="38"/>
      <c r="Y3" s="24" t="s">
        <v>74</v>
      </c>
      <c r="Z3" s="24" t="s">
        <v>7</v>
      </c>
      <c r="AA3" s="24" t="s">
        <v>78</v>
      </c>
      <c r="AB3" s="36"/>
      <c r="AC3" s="36"/>
      <c r="AE3" s="24" t="s">
        <v>74</v>
      </c>
      <c r="AF3" s="24" t="s">
        <v>7</v>
      </c>
      <c r="AG3" s="24" t="s">
        <v>78</v>
      </c>
      <c r="AK3" s="44" t="s">
        <v>74</v>
      </c>
      <c r="AL3" s="44" t="s">
        <v>7</v>
      </c>
      <c r="AM3" s="44" t="s">
        <v>78</v>
      </c>
      <c r="AN3" s="3"/>
      <c r="AO3" s="3"/>
      <c r="AQ3" s="44" t="s">
        <v>74</v>
      </c>
      <c r="AR3" s="44" t="s">
        <v>7</v>
      </c>
      <c r="AS3" s="44" t="s">
        <v>78</v>
      </c>
      <c r="AW3" s="61" t="s">
        <v>74</v>
      </c>
      <c r="AX3" s="61" t="s">
        <v>277</v>
      </c>
      <c r="AY3" s="61" t="s">
        <v>278</v>
      </c>
      <c r="AZ3" s="61" t="s">
        <v>279</v>
      </c>
      <c r="BE3" s="101" t="s">
        <v>74</v>
      </c>
      <c r="BF3" s="101" t="s">
        <v>277</v>
      </c>
      <c r="BG3" s="101" t="s">
        <v>278</v>
      </c>
      <c r="BH3" s="101" t="s">
        <v>279</v>
      </c>
    </row>
    <row r="4" spans="1:63" ht="12.75">
      <c r="A4" s="6">
        <v>2003</v>
      </c>
      <c r="B4" s="3">
        <f>SUM(K4:K66)/63</f>
        <v>0.6361047619047617</v>
      </c>
      <c r="E4" s="15">
        <v>1</v>
      </c>
      <c r="F4" s="14">
        <v>16071</v>
      </c>
      <c r="G4" s="16">
        <v>0.9587</v>
      </c>
      <c r="I4" s="15">
        <v>1</v>
      </c>
      <c r="J4" s="17">
        <v>40697</v>
      </c>
      <c r="K4" s="18">
        <v>0.9912</v>
      </c>
      <c r="M4" s="82">
        <v>1</v>
      </c>
      <c r="N4" s="20" t="s">
        <v>79</v>
      </c>
      <c r="O4" s="84">
        <v>0.8656</v>
      </c>
      <c r="S4" s="82">
        <v>1</v>
      </c>
      <c r="T4" s="20" t="s">
        <v>24</v>
      </c>
      <c r="U4" s="84">
        <v>0.9879</v>
      </c>
      <c r="V4" s="38"/>
      <c r="W4" s="38"/>
      <c r="Y4" s="56">
        <v>1</v>
      </c>
      <c r="Z4" s="25" t="s">
        <v>1</v>
      </c>
      <c r="AA4" s="78">
        <v>0.9613</v>
      </c>
      <c r="AE4" s="56">
        <v>1</v>
      </c>
      <c r="AF4" s="25" t="s">
        <v>8</v>
      </c>
      <c r="AG4" s="78">
        <v>0.9653</v>
      </c>
      <c r="AK4" s="74">
        <v>1</v>
      </c>
      <c r="AL4" s="45" t="s">
        <v>87</v>
      </c>
      <c r="AM4" s="76">
        <v>0.9815</v>
      </c>
      <c r="AN4" s="3"/>
      <c r="AO4" s="3"/>
      <c r="AQ4" s="74">
        <v>1</v>
      </c>
      <c r="AR4" s="45" t="s">
        <v>34</v>
      </c>
      <c r="AS4" s="47">
        <v>0.9713</v>
      </c>
      <c r="AU4" s="3">
        <f>AV4/$AU$2</f>
        <v>1</v>
      </c>
      <c r="AV4">
        <v>134</v>
      </c>
      <c r="AW4" s="67">
        <v>1</v>
      </c>
      <c r="AX4" s="62" t="s">
        <v>154</v>
      </c>
      <c r="AY4" s="62" t="s">
        <v>23</v>
      </c>
      <c r="AZ4" s="62" t="s">
        <v>281</v>
      </c>
      <c r="BA4">
        <f>AY6+AZ6</f>
        <v>80.87</v>
      </c>
      <c r="BB4" s="63">
        <f>(BC4+BC5)/1.83</f>
        <v>99.4535519125683</v>
      </c>
      <c r="BC4">
        <v>155</v>
      </c>
      <c r="BE4" s="100">
        <v>1</v>
      </c>
      <c r="BF4" s="99" t="s">
        <v>455</v>
      </c>
      <c r="BG4" s="99" t="s">
        <v>456</v>
      </c>
      <c r="BH4" s="99" t="s">
        <v>457</v>
      </c>
      <c r="BI4">
        <f>BG6+BH6</f>
        <v>56.08</v>
      </c>
      <c r="BJ4" s="63">
        <f>(BK4+BK5)/2.13</f>
        <v>92.95774647887325</v>
      </c>
      <c r="BK4">
        <v>85</v>
      </c>
    </row>
    <row r="5" spans="1:63" ht="14.25" customHeight="1">
      <c r="A5" s="6" t="s">
        <v>7</v>
      </c>
      <c r="B5" s="3">
        <f>SUM(O4:O129)/63</f>
        <v>0.6625460317460317</v>
      </c>
      <c r="C5" s="3">
        <f>SUM(P5:P143)/63</f>
        <v>0.8249349206349206</v>
      </c>
      <c r="D5" s="3">
        <f>SUM(Q5:Q143)/63</f>
        <v>0.8555539682539683</v>
      </c>
      <c r="E5" s="15">
        <v>2</v>
      </c>
      <c r="F5" s="14">
        <v>7087</v>
      </c>
      <c r="G5" s="16">
        <v>0.4228</v>
      </c>
      <c r="I5" s="15">
        <v>2</v>
      </c>
      <c r="J5" s="17">
        <v>23573</v>
      </c>
      <c r="K5" s="18">
        <v>0.5741</v>
      </c>
      <c r="M5" s="83"/>
      <c r="N5" s="21" t="s">
        <v>80</v>
      </c>
      <c r="O5" s="85"/>
      <c r="P5" s="31">
        <v>1</v>
      </c>
      <c r="Q5" s="31">
        <v>1</v>
      </c>
      <c r="S5" s="83"/>
      <c r="T5" s="21" t="s">
        <v>143</v>
      </c>
      <c r="U5" s="85"/>
      <c r="V5" s="38">
        <v>1</v>
      </c>
      <c r="W5" s="38">
        <v>1</v>
      </c>
      <c r="Y5" s="57"/>
      <c r="Z5" s="26" t="s">
        <v>174</v>
      </c>
      <c r="AA5" s="79"/>
      <c r="AB5" s="3">
        <v>1</v>
      </c>
      <c r="AC5" s="3">
        <v>1</v>
      </c>
      <c r="AE5" s="57"/>
      <c r="AF5" s="26" t="s">
        <v>197</v>
      </c>
      <c r="AG5" s="79"/>
      <c r="AH5" s="3">
        <v>1</v>
      </c>
      <c r="AI5" s="3">
        <v>1</v>
      </c>
      <c r="AK5" s="75"/>
      <c r="AL5" s="46" t="s">
        <v>237</v>
      </c>
      <c r="AM5" s="77"/>
      <c r="AN5" s="3">
        <v>1</v>
      </c>
      <c r="AO5" s="3">
        <v>1</v>
      </c>
      <c r="AQ5" s="75"/>
      <c r="AR5" s="46" t="s">
        <v>217</v>
      </c>
      <c r="AS5" s="48"/>
      <c r="AU5" s="3"/>
      <c r="AW5" s="67"/>
      <c r="AX5" s="62" t="s">
        <v>41</v>
      </c>
      <c r="AY5" s="62" t="s">
        <v>154</v>
      </c>
      <c r="AZ5" s="62" t="s">
        <v>282</v>
      </c>
      <c r="BA5">
        <f>AY7+AZ7</f>
        <v>59.120000000000005</v>
      </c>
      <c r="BB5" s="63">
        <f>(BC6+BC7)/1.83</f>
        <v>94.53551912568305</v>
      </c>
      <c r="BC5">
        <v>27</v>
      </c>
      <c r="BE5" s="100"/>
      <c r="BF5" s="99" t="s">
        <v>354</v>
      </c>
      <c r="BG5" s="99" t="s">
        <v>312</v>
      </c>
      <c r="BH5" s="99" t="s">
        <v>458</v>
      </c>
      <c r="BI5">
        <f>BG7+BH7</f>
        <v>75.56</v>
      </c>
      <c r="BJ5" s="63">
        <f>(BK6+BK7)/2.13</f>
        <v>98.12206572769954</v>
      </c>
      <c r="BK5">
        <v>113</v>
      </c>
    </row>
    <row r="6" spans="1:63" ht="12.75">
      <c r="A6" s="6">
        <v>2004</v>
      </c>
      <c r="B6" s="5">
        <f>SUM(U4:U129)/63</f>
        <v>0.6996650793650792</v>
      </c>
      <c r="C6" s="5">
        <f>SUM(V4:V129)/63</f>
        <v>0.8978932506335866</v>
      </c>
      <c r="D6" s="5">
        <f>SUM(W4:W129)/63</f>
        <v>0.9153405483405482</v>
      </c>
      <c r="E6" s="15">
        <v>3</v>
      </c>
      <c r="F6" s="14">
        <v>9433</v>
      </c>
      <c r="G6" s="16">
        <v>0.5627</v>
      </c>
      <c r="I6" s="15">
        <v>3</v>
      </c>
      <c r="J6" s="17">
        <v>19595</v>
      </c>
      <c r="K6" s="18">
        <v>0.4772</v>
      </c>
      <c r="M6" s="82">
        <v>2</v>
      </c>
      <c r="N6" s="20" t="s">
        <v>81</v>
      </c>
      <c r="O6" s="84">
        <v>0.7622</v>
      </c>
      <c r="S6" s="82">
        <v>2</v>
      </c>
      <c r="T6" s="20" t="s">
        <v>35</v>
      </c>
      <c r="U6" s="84">
        <v>0.6302</v>
      </c>
      <c r="W6" s="38"/>
      <c r="Y6" s="56">
        <v>2</v>
      </c>
      <c r="Z6" s="25" t="s">
        <v>175</v>
      </c>
      <c r="AA6" s="78">
        <v>0.5777</v>
      </c>
      <c r="AE6" s="56">
        <v>2</v>
      </c>
      <c r="AF6" s="25" t="s">
        <v>27</v>
      </c>
      <c r="AG6" s="80">
        <v>0.519</v>
      </c>
      <c r="AH6" s="3"/>
      <c r="AI6" s="3"/>
      <c r="AK6" s="74">
        <v>2</v>
      </c>
      <c r="AL6" s="45" t="s">
        <v>238</v>
      </c>
      <c r="AM6" s="76">
        <v>0.7784</v>
      </c>
      <c r="AN6" s="3"/>
      <c r="AO6" s="3"/>
      <c r="AQ6" s="74">
        <v>2</v>
      </c>
      <c r="AR6" s="45" t="s">
        <v>218</v>
      </c>
      <c r="AS6" s="47">
        <v>0.6474</v>
      </c>
      <c r="AU6" s="3">
        <f>AV6/$AU$2</f>
        <v>1</v>
      </c>
      <c r="AV6">
        <v>134</v>
      </c>
      <c r="AW6" s="67"/>
      <c r="AX6" s="62" t="s">
        <v>280</v>
      </c>
      <c r="AY6" s="62">
        <v>29.96</v>
      </c>
      <c r="AZ6" s="62">
        <v>50.91</v>
      </c>
      <c r="BC6">
        <v>28</v>
      </c>
      <c r="BE6" s="100"/>
      <c r="BF6" s="99" t="s">
        <v>312</v>
      </c>
      <c r="BG6" s="99">
        <v>23.36</v>
      </c>
      <c r="BH6" s="99">
        <v>32.72</v>
      </c>
      <c r="BK6">
        <v>127</v>
      </c>
    </row>
    <row r="7" spans="1:63" ht="12.75">
      <c r="A7" s="6" t="s">
        <v>173</v>
      </c>
      <c r="B7" s="3">
        <f>SUM(AA4:AA129)/31</f>
        <v>0.675958064516129</v>
      </c>
      <c r="C7" s="3">
        <f>SUM(AB4:AB129)/31</f>
        <v>0.841374780058651</v>
      </c>
      <c r="D7" s="3">
        <f>SUM(AC4:AC129)/31</f>
        <v>0.8443878469617403</v>
      </c>
      <c r="E7" s="15">
        <v>4</v>
      </c>
      <c r="F7" s="14">
        <v>15788</v>
      </c>
      <c r="G7" s="16">
        <v>0.9418</v>
      </c>
      <c r="I7" s="15">
        <v>4</v>
      </c>
      <c r="J7" s="17">
        <v>23370</v>
      </c>
      <c r="K7" s="18">
        <v>0.5692</v>
      </c>
      <c r="M7" s="83"/>
      <c r="N7" s="21" t="s">
        <v>61</v>
      </c>
      <c r="O7" s="85"/>
      <c r="P7" s="31">
        <v>0.9216</v>
      </c>
      <c r="Q7" s="31">
        <v>0.9667</v>
      </c>
      <c r="R7" s="9"/>
      <c r="S7" s="83"/>
      <c r="T7" s="21" t="s">
        <v>13</v>
      </c>
      <c r="U7" s="85"/>
      <c r="V7" s="38">
        <f>107/119</f>
        <v>0.8991596638655462</v>
      </c>
      <c r="W7" s="38">
        <f>63/66</f>
        <v>0.9545454545454546</v>
      </c>
      <c r="X7" s="9"/>
      <c r="Y7" s="57"/>
      <c r="Z7" s="26" t="s">
        <v>176</v>
      </c>
      <c r="AA7" s="79"/>
      <c r="AB7" s="3">
        <f>104/110</f>
        <v>0.9454545454545454</v>
      </c>
      <c r="AC7" s="3">
        <f>85/86</f>
        <v>0.9883720930232558</v>
      </c>
      <c r="AD7" s="9"/>
      <c r="AE7" s="57"/>
      <c r="AF7" s="26" t="s">
        <v>31</v>
      </c>
      <c r="AG7" s="81"/>
      <c r="AH7" s="4">
        <v>0.125</v>
      </c>
      <c r="AI7" s="3">
        <v>0.065</v>
      </c>
      <c r="AJ7" s="9">
        <f>AG6-AI7</f>
        <v>0.454</v>
      </c>
      <c r="AK7" s="75"/>
      <c r="AL7" s="46" t="s">
        <v>239</v>
      </c>
      <c r="AM7" s="77"/>
      <c r="AN7" s="5">
        <v>0.9848</v>
      </c>
      <c r="AO7" s="3">
        <v>1</v>
      </c>
      <c r="AP7" s="9"/>
      <c r="AQ7" s="75"/>
      <c r="AR7" s="46" t="s">
        <v>219</v>
      </c>
      <c r="AS7" s="48"/>
      <c r="AU7" s="3"/>
      <c r="AW7" s="67"/>
      <c r="AX7" s="62" t="s">
        <v>23</v>
      </c>
      <c r="AY7" s="62">
        <v>21.34</v>
      </c>
      <c r="AZ7" s="62">
        <v>37.78</v>
      </c>
      <c r="BC7">
        <v>145</v>
      </c>
      <c r="BE7" s="100"/>
      <c r="BF7" s="99" t="s">
        <v>456</v>
      </c>
      <c r="BG7" s="99">
        <v>31.59</v>
      </c>
      <c r="BH7" s="99">
        <v>43.97</v>
      </c>
      <c r="BK7">
        <v>82</v>
      </c>
    </row>
    <row r="8" spans="1:63" ht="12.75">
      <c r="A8" s="6">
        <v>2005</v>
      </c>
      <c r="B8" s="3">
        <f>SUM(AG4:AG135)/66</f>
        <v>0.6353651515151517</v>
      </c>
      <c r="C8" s="3">
        <f>SUM(AH4:AH135)/66</f>
        <v>0.818218181818182</v>
      </c>
      <c r="D8" s="3">
        <f>SUM(AI4:AI135)/66</f>
        <v>0.8305000000000003</v>
      </c>
      <c r="E8" s="15">
        <v>5</v>
      </c>
      <c r="F8" s="14">
        <v>8618</v>
      </c>
      <c r="G8" s="16">
        <v>0.5141</v>
      </c>
      <c r="I8" s="15">
        <v>5</v>
      </c>
      <c r="J8" s="17">
        <v>25492</v>
      </c>
      <c r="K8" s="18">
        <v>0.6209</v>
      </c>
      <c r="M8" s="82">
        <v>3</v>
      </c>
      <c r="N8" s="22" t="s">
        <v>82</v>
      </c>
      <c r="O8" s="84">
        <v>0.564</v>
      </c>
      <c r="P8" s="31"/>
      <c r="Q8" s="31"/>
      <c r="S8" s="82">
        <v>3</v>
      </c>
      <c r="T8" s="20" t="s">
        <v>23</v>
      </c>
      <c r="U8" s="84">
        <v>0.8516</v>
      </c>
      <c r="W8" s="38"/>
      <c r="Y8" s="56">
        <v>3</v>
      </c>
      <c r="Z8" s="25" t="s">
        <v>60</v>
      </c>
      <c r="AA8" s="78">
        <v>0.6511</v>
      </c>
      <c r="AE8" s="56">
        <v>3</v>
      </c>
      <c r="AF8" s="25" t="s">
        <v>9</v>
      </c>
      <c r="AG8" s="78">
        <v>0.6909</v>
      </c>
      <c r="AK8" s="74">
        <v>3</v>
      </c>
      <c r="AL8" s="45" t="s">
        <v>240</v>
      </c>
      <c r="AM8" s="76">
        <v>0.8374</v>
      </c>
      <c r="AN8" s="3"/>
      <c r="AO8" s="3"/>
      <c r="AQ8" s="74">
        <v>3</v>
      </c>
      <c r="AR8" s="45" t="s">
        <v>41</v>
      </c>
      <c r="AS8" s="47">
        <v>0.8591</v>
      </c>
      <c r="AU8" s="3">
        <f>AV8/$AU$2</f>
        <v>1</v>
      </c>
      <c r="AV8">
        <v>134</v>
      </c>
      <c r="AW8" s="67">
        <v>2</v>
      </c>
      <c r="AX8" s="62" t="s">
        <v>283</v>
      </c>
      <c r="AY8" s="62" t="s">
        <v>22</v>
      </c>
      <c r="AZ8" s="62" t="s">
        <v>284</v>
      </c>
      <c r="BA8">
        <f>AY10+AZ10</f>
        <v>93.59</v>
      </c>
      <c r="BB8" s="63">
        <f>(BC8+BC9)/1.83</f>
        <v>100</v>
      </c>
      <c r="BC8">
        <v>183</v>
      </c>
      <c r="BE8" s="100">
        <v>2</v>
      </c>
      <c r="BF8" s="99" t="s">
        <v>24</v>
      </c>
      <c r="BG8" s="99" t="s">
        <v>24</v>
      </c>
      <c r="BH8" s="99" t="s">
        <v>460</v>
      </c>
      <c r="BI8">
        <f>BG10+BH10</f>
        <v>97.82000000000001</v>
      </c>
      <c r="BJ8" s="63">
        <f>(BK8+BK9)/2.13</f>
        <v>100</v>
      </c>
      <c r="BK8">
        <v>213</v>
      </c>
    </row>
    <row r="9" spans="1:64" ht="12.75" customHeight="1">
      <c r="A9" s="42" t="s">
        <v>215</v>
      </c>
      <c r="B9" s="3">
        <f>SUM(AM4:AM65)/31</f>
        <v>0.7149903225806452</v>
      </c>
      <c r="C9" s="3">
        <f>SUM(AN4:AN65)/31</f>
        <v>0.8663000000000001</v>
      </c>
      <c r="D9" s="3">
        <f>SUM(AO4:AO65)/31</f>
        <v>0.8685741935483873</v>
      </c>
      <c r="E9" s="15">
        <v>6</v>
      </c>
      <c r="F9" s="14">
        <v>14060</v>
      </c>
      <c r="G9" s="16">
        <v>0.8387</v>
      </c>
      <c r="I9" s="15">
        <v>6</v>
      </c>
      <c r="J9" s="17">
        <v>36099</v>
      </c>
      <c r="K9" s="18">
        <v>0.8792</v>
      </c>
      <c r="M9" s="83"/>
      <c r="N9" s="23" t="s">
        <v>83</v>
      </c>
      <c r="O9" s="85"/>
      <c r="P9" s="31">
        <v>0.6078</v>
      </c>
      <c r="Q9" s="31">
        <v>0.7</v>
      </c>
      <c r="S9" s="83"/>
      <c r="T9" s="21" t="s">
        <v>144</v>
      </c>
      <c r="U9" s="85"/>
      <c r="V9" s="38">
        <v>1</v>
      </c>
      <c r="W9" s="38">
        <v>1</v>
      </c>
      <c r="Y9" s="57"/>
      <c r="Z9" s="26" t="s">
        <v>177</v>
      </c>
      <c r="AA9" s="79"/>
      <c r="AB9" s="3">
        <f>108/110</f>
        <v>0.9818181818181818</v>
      </c>
      <c r="AC9" s="3">
        <v>1</v>
      </c>
      <c r="AE9" s="57"/>
      <c r="AF9" s="26" t="s">
        <v>169</v>
      </c>
      <c r="AG9" s="79"/>
      <c r="AH9" s="3">
        <v>1</v>
      </c>
      <c r="AI9" s="3">
        <v>1</v>
      </c>
      <c r="AK9" s="75"/>
      <c r="AL9" s="46" t="s">
        <v>241</v>
      </c>
      <c r="AM9" s="77"/>
      <c r="AN9" s="3">
        <v>0.9394</v>
      </c>
      <c r="AO9" s="3">
        <v>0.9444</v>
      </c>
      <c r="AQ9" s="75"/>
      <c r="AR9" s="46" t="s">
        <v>220</v>
      </c>
      <c r="AS9" s="48"/>
      <c r="AU9" s="3"/>
      <c r="AW9" s="67"/>
      <c r="AX9" s="62" t="s">
        <v>6</v>
      </c>
      <c r="AY9" s="62" t="s">
        <v>25</v>
      </c>
      <c r="AZ9" s="62" t="s">
        <v>285</v>
      </c>
      <c r="BA9">
        <f>AY11+AZ11</f>
        <v>30.090000000000003</v>
      </c>
      <c r="BB9" s="63">
        <f>(BC10+BC11)/1.83</f>
        <v>51.36612021857923</v>
      </c>
      <c r="BC9">
        <v>0</v>
      </c>
      <c r="BE9" s="100"/>
      <c r="BF9" s="99" t="s">
        <v>459</v>
      </c>
      <c r="BG9" s="99" t="s">
        <v>344</v>
      </c>
      <c r="BH9" s="99" t="s">
        <v>461</v>
      </c>
      <c r="BI9" s="42">
        <f>BG11+BH11</f>
        <v>38.260000000000005</v>
      </c>
      <c r="BJ9" s="63">
        <f>(BK10+BK11)/2.13</f>
        <v>9.389671361502348</v>
      </c>
      <c r="BK9">
        <v>0</v>
      </c>
      <c r="BL9" s="65">
        <f>BI9-BJ9</f>
        <v>28.870328638497657</v>
      </c>
    </row>
    <row r="10" spans="1:63" ht="12.75">
      <c r="A10" s="43" t="s">
        <v>216</v>
      </c>
      <c r="B10" s="5">
        <f>SUM(AS4:AS140)/68</f>
        <v>0.6234279411764705</v>
      </c>
      <c r="C10" s="3"/>
      <c r="D10" s="5">
        <f>SUM(AU4:AU138)/68</f>
        <v>0.8283580772607553</v>
      </c>
      <c r="E10" s="15">
        <v>7</v>
      </c>
      <c r="F10" s="14">
        <v>10866</v>
      </c>
      <c r="G10" s="16">
        <v>0.6482</v>
      </c>
      <c r="I10" s="15">
        <v>7</v>
      </c>
      <c r="J10" s="17">
        <v>17431</v>
      </c>
      <c r="K10" s="18">
        <v>0.4245</v>
      </c>
      <c r="M10" s="82">
        <v>4</v>
      </c>
      <c r="N10" s="20" t="s">
        <v>84</v>
      </c>
      <c r="O10" s="84">
        <v>0.9646</v>
      </c>
      <c r="P10" s="31"/>
      <c r="Q10" s="31"/>
      <c r="S10" s="82">
        <v>4</v>
      </c>
      <c r="T10" s="20" t="s">
        <v>21</v>
      </c>
      <c r="U10" s="84">
        <v>0.6869</v>
      </c>
      <c r="W10" s="38"/>
      <c r="Y10" s="56">
        <v>4</v>
      </c>
      <c r="Z10" s="25" t="s">
        <v>178</v>
      </c>
      <c r="AA10" s="78">
        <v>0.7173</v>
      </c>
      <c r="AE10" s="56">
        <v>4</v>
      </c>
      <c r="AF10" s="25" t="s">
        <v>32</v>
      </c>
      <c r="AG10" s="78">
        <v>0.5388</v>
      </c>
      <c r="AK10" s="74">
        <v>4</v>
      </c>
      <c r="AL10" s="45" t="s">
        <v>81</v>
      </c>
      <c r="AM10" s="76">
        <v>0.8922</v>
      </c>
      <c r="AN10" s="3"/>
      <c r="AO10" s="3"/>
      <c r="AQ10" s="74">
        <v>4</v>
      </c>
      <c r="AR10" s="45" t="s">
        <v>221</v>
      </c>
      <c r="AS10" s="47">
        <v>0.6245</v>
      </c>
      <c r="AU10" s="3">
        <f>AV10/$AU$2</f>
        <v>0.6865671641791045</v>
      </c>
      <c r="AV10">
        <v>92</v>
      </c>
      <c r="AW10" s="67"/>
      <c r="AX10" s="62" t="s">
        <v>25</v>
      </c>
      <c r="AY10" s="62">
        <v>43.16</v>
      </c>
      <c r="AZ10" s="62">
        <v>50.43</v>
      </c>
      <c r="BC10">
        <v>0</v>
      </c>
      <c r="BE10" s="100"/>
      <c r="BF10" s="99" t="s">
        <v>149</v>
      </c>
      <c r="BG10" s="99">
        <v>94.68</v>
      </c>
      <c r="BH10" s="99">
        <v>3.14</v>
      </c>
      <c r="BK10">
        <v>0</v>
      </c>
    </row>
    <row r="11" spans="1:63" ht="13.5" customHeight="1">
      <c r="A11" s="66">
        <v>2007</v>
      </c>
      <c r="B11" s="3">
        <f>(SUM(BA4:BA253)/126)/100</f>
        <v>0.5964317460317456</v>
      </c>
      <c r="D11" s="3">
        <f>(SUM(BB4:BB253)/126)/100</f>
        <v>0.7671090294041109</v>
      </c>
      <c r="E11" s="15">
        <v>8</v>
      </c>
      <c r="F11" s="14">
        <v>13445</v>
      </c>
      <c r="G11" s="16">
        <v>0.802</v>
      </c>
      <c r="I11" s="15">
        <v>8</v>
      </c>
      <c r="J11" s="17">
        <v>38512</v>
      </c>
      <c r="K11" s="18">
        <v>0.938</v>
      </c>
      <c r="M11" s="83"/>
      <c r="N11" s="21" t="s">
        <v>85</v>
      </c>
      <c r="O11" s="85"/>
      <c r="P11" s="31">
        <v>0.9706</v>
      </c>
      <c r="Q11" s="31">
        <v>1</v>
      </c>
      <c r="S11" s="83"/>
      <c r="T11" s="21" t="s">
        <v>61</v>
      </c>
      <c r="U11" s="85"/>
      <c r="V11" s="38">
        <f>106/119</f>
        <v>0.8907563025210085</v>
      </c>
      <c r="W11" s="38">
        <v>1</v>
      </c>
      <c r="Y11" s="57"/>
      <c r="Z11" s="26" t="s">
        <v>179</v>
      </c>
      <c r="AA11" s="79"/>
      <c r="AB11" s="3">
        <f>104/110</f>
        <v>0.9454545454545454</v>
      </c>
      <c r="AC11" s="3">
        <f>84/86</f>
        <v>0.9767441860465116</v>
      </c>
      <c r="AE11" s="57"/>
      <c r="AF11" s="26" t="s">
        <v>33</v>
      </c>
      <c r="AG11" s="79"/>
      <c r="AH11" s="3">
        <v>0.9803</v>
      </c>
      <c r="AI11" s="3">
        <v>1</v>
      </c>
      <c r="AK11" s="75"/>
      <c r="AL11" s="46" t="s">
        <v>15</v>
      </c>
      <c r="AM11" s="77"/>
      <c r="AN11" s="3">
        <v>0.9697</v>
      </c>
      <c r="AO11" s="3">
        <v>0.9907</v>
      </c>
      <c r="AQ11" s="75"/>
      <c r="AR11" s="46" t="s">
        <v>222</v>
      </c>
      <c r="AS11" s="48"/>
      <c r="AU11" s="3"/>
      <c r="AW11" s="67"/>
      <c r="AX11" s="62" t="s">
        <v>22</v>
      </c>
      <c r="AY11" s="62">
        <v>18.17</v>
      </c>
      <c r="AZ11" s="62">
        <v>11.92</v>
      </c>
      <c r="BC11">
        <v>94</v>
      </c>
      <c r="BE11" s="100"/>
      <c r="BF11" s="99" t="s">
        <v>344</v>
      </c>
      <c r="BG11" s="99">
        <v>36.34</v>
      </c>
      <c r="BH11" s="99">
        <v>1.92</v>
      </c>
      <c r="BK11">
        <v>20</v>
      </c>
    </row>
    <row r="12" spans="1:63" ht="12.75">
      <c r="A12" s="66">
        <v>2008</v>
      </c>
      <c r="B12" s="3">
        <f>(SUM(BI4:BI253)/126)/100</f>
        <v>0.6011460317460317</v>
      </c>
      <c r="D12" s="3">
        <f>(SUM(BJ4:BJ253)/126)/100</f>
        <v>0.786161412921976</v>
      </c>
      <c r="E12" s="15">
        <v>9</v>
      </c>
      <c r="F12" s="14">
        <v>14837</v>
      </c>
      <c r="G12" s="16">
        <v>0.8851</v>
      </c>
      <c r="I12" s="15">
        <v>9</v>
      </c>
      <c r="J12" s="17">
        <v>38968</v>
      </c>
      <c r="K12" s="18">
        <v>0.9491</v>
      </c>
      <c r="M12" s="82">
        <v>5</v>
      </c>
      <c r="N12" s="20" t="s">
        <v>43</v>
      </c>
      <c r="O12" s="84">
        <v>0.7322</v>
      </c>
      <c r="S12" s="82">
        <v>5</v>
      </c>
      <c r="T12" s="20" t="s">
        <v>19</v>
      </c>
      <c r="U12" s="84">
        <v>0.9045</v>
      </c>
      <c r="W12" s="38"/>
      <c r="Y12" s="56">
        <v>5</v>
      </c>
      <c r="Z12" s="25" t="s">
        <v>2</v>
      </c>
      <c r="AA12" s="78">
        <v>0.9741</v>
      </c>
      <c r="AE12" s="56">
        <v>5</v>
      </c>
      <c r="AF12" s="25" t="s">
        <v>34</v>
      </c>
      <c r="AG12" s="78">
        <v>0.9676</v>
      </c>
      <c r="AK12" s="74">
        <v>5</v>
      </c>
      <c r="AL12" s="45" t="s">
        <v>242</v>
      </c>
      <c r="AM12" s="76">
        <v>0.8825</v>
      </c>
      <c r="AN12" s="3"/>
      <c r="AO12" s="3"/>
      <c r="AQ12" s="74">
        <v>5</v>
      </c>
      <c r="AR12" s="45" t="s">
        <v>223</v>
      </c>
      <c r="AS12" s="47">
        <v>0.9096</v>
      </c>
      <c r="AU12" s="3">
        <f>AV12/$AU$2</f>
        <v>1</v>
      </c>
      <c r="AV12">
        <v>134</v>
      </c>
      <c r="AW12" s="67">
        <v>3</v>
      </c>
      <c r="AX12" s="62" t="s">
        <v>263</v>
      </c>
      <c r="AY12" s="62" t="s">
        <v>34</v>
      </c>
      <c r="AZ12" s="62" t="s">
        <v>286</v>
      </c>
      <c r="BA12">
        <f>AY14+AZ14</f>
        <v>96.93</v>
      </c>
      <c r="BB12" s="63">
        <f>(BC12+BC13)/1.83</f>
        <v>100</v>
      </c>
      <c r="BC12">
        <v>183</v>
      </c>
      <c r="BE12" s="100">
        <v>3</v>
      </c>
      <c r="BF12" s="99" t="s">
        <v>156</v>
      </c>
      <c r="BG12" s="99" t="s">
        <v>369</v>
      </c>
      <c r="BH12" s="99" t="s">
        <v>463</v>
      </c>
      <c r="BI12">
        <f>BG14+BH14</f>
        <v>48.92</v>
      </c>
      <c r="BJ12" s="63">
        <f>(BK12+BK13)/2.13</f>
        <v>90.14084507042254</v>
      </c>
      <c r="BK12">
        <v>152</v>
      </c>
    </row>
    <row r="13" spans="5:64" ht="12.75">
      <c r="E13" s="15">
        <v>10</v>
      </c>
      <c r="F13" s="14">
        <v>12954</v>
      </c>
      <c r="G13" s="16">
        <v>0.7727</v>
      </c>
      <c r="I13" s="15">
        <v>10</v>
      </c>
      <c r="J13" s="17">
        <v>24921</v>
      </c>
      <c r="K13" s="18">
        <v>0.607</v>
      </c>
      <c r="M13" s="83"/>
      <c r="N13" s="21" t="s">
        <v>86</v>
      </c>
      <c r="O13" s="85"/>
      <c r="P13" s="31">
        <v>0.6961</v>
      </c>
      <c r="Q13" s="31">
        <v>0.7333</v>
      </c>
      <c r="S13" s="83"/>
      <c r="T13" s="21" t="s">
        <v>145</v>
      </c>
      <c r="U13" s="85"/>
      <c r="V13" s="38">
        <f>118/119</f>
        <v>0.9915966386554622</v>
      </c>
      <c r="W13" s="38">
        <v>1</v>
      </c>
      <c r="Y13" s="57"/>
      <c r="Z13" s="26" t="s">
        <v>180</v>
      </c>
      <c r="AA13" s="79"/>
      <c r="AB13" s="3">
        <v>1</v>
      </c>
      <c r="AC13" s="3">
        <v>1</v>
      </c>
      <c r="AE13" s="57"/>
      <c r="AF13" s="26" t="s">
        <v>198</v>
      </c>
      <c r="AG13" s="79"/>
      <c r="AH13" s="3">
        <v>1</v>
      </c>
      <c r="AI13" s="3">
        <v>1</v>
      </c>
      <c r="AK13" s="75"/>
      <c r="AL13" s="46" t="s">
        <v>127</v>
      </c>
      <c r="AM13" s="77"/>
      <c r="AN13" s="4">
        <v>0.9924</v>
      </c>
      <c r="AO13" s="3">
        <v>0.9815</v>
      </c>
      <c r="AQ13" s="75"/>
      <c r="AR13" s="46" t="s">
        <v>224</v>
      </c>
      <c r="AS13" s="48"/>
      <c r="AU13" s="3"/>
      <c r="AW13" s="67"/>
      <c r="AX13" s="62" t="s">
        <v>10</v>
      </c>
      <c r="AY13" s="62" t="s">
        <v>10</v>
      </c>
      <c r="AZ13" s="62" t="s">
        <v>287</v>
      </c>
      <c r="BA13">
        <f>AY15+AZ15</f>
        <v>42.739999999999995</v>
      </c>
      <c r="BB13" s="63">
        <f>(BC14+BC15)/1.83</f>
        <v>89.61748633879782</v>
      </c>
      <c r="BC13">
        <v>0</v>
      </c>
      <c r="BE13" s="100"/>
      <c r="BF13" s="99" t="s">
        <v>3</v>
      </c>
      <c r="BG13" s="99" t="s">
        <v>156</v>
      </c>
      <c r="BH13" s="99" t="s">
        <v>464</v>
      </c>
      <c r="BI13" s="42">
        <f>BG15+BH15</f>
        <v>51.72</v>
      </c>
      <c r="BJ13" s="63">
        <f>(BK14+BK15)/2.13</f>
        <v>15.492957746478874</v>
      </c>
      <c r="BK13">
        <v>40</v>
      </c>
      <c r="BL13" s="65">
        <f>BI13-BJ13</f>
        <v>36.22704225352113</v>
      </c>
    </row>
    <row r="14" spans="1:63" ht="12.75">
      <c r="A14" t="s">
        <v>204</v>
      </c>
      <c r="B14" s="3">
        <f>SUM(B3:B12)/10</f>
        <v>0.6480635130582046</v>
      </c>
      <c r="C14" s="3">
        <f>SUM(C5:C9)/5</f>
        <v>0.849744226629068</v>
      </c>
      <c r="D14" s="3">
        <f>SUM(D5:D12)/8</f>
        <v>0.8369981345864357</v>
      </c>
      <c r="E14" s="15">
        <v>11</v>
      </c>
      <c r="F14" s="14">
        <v>12806</v>
      </c>
      <c r="G14" s="16">
        <v>0.7639</v>
      </c>
      <c r="I14" s="15">
        <v>11</v>
      </c>
      <c r="J14" s="17">
        <v>32629</v>
      </c>
      <c r="K14" s="18">
        <v>0.7947</v>
      </c>
      <c r="M14" s="82">
        <v>6</v>
      </c>
      <c r="N14" s="20" t="s">
        <v>87</v>
      </c>
      <c r="O14" s="84">
        <v>0.9902</v>
      </c>
      <c r="P14" s="31"/>
      <c r="Q14" s="31"/>
      <c r="S14" s="82">
        <v>6</v>
      </c>
      <c r="T14" s="20" t="s">
        <v>0</v>
      </c>
      <c r="U14" s="84">
        <v>0.9343</v>
      </c>
      <c r="W14" s="38"/>
      <c r="Y14" s="56">
        <v>6</v>
      </c>
      <c r="Z14" s="25" t="s">
        <v>181</v>
      </c>
      <c r="AA14" s="78">
        <v>0.7015</v>
      </c>
      <c r="AE14" s="56">
        <v>6</v>
      </c>
      <c r="AF14" s="27" t="s">
        <v>29</v>
      </c>
      <c r="AG14" s="78">
        <v>0.5308</v>
      </c>
      <c r="AK14" s="74">
        <v>6</v>
      </c>
      <c r="AL14" s="45" t="s">
        <v>134</v>
      </c>
      <c r="AM14" s="76">
        <v>0.5065</v>
      </c>
      <c r="AN14" s="3"/>
      <c r="AO14" s="3"/>
      <c r="AQ14" s="74">
        <v>6</v>
      </c>
      <c r="AR14" s="45" t="s">
        <v>225</v>
      </c>
      <c r="AS14" s="52">
        <v>0.6816</v>
      </c>
      <c r="AU14" s="3">
        <f>AV14/$AU$2</f>
        <v>0.5746268656716418</v>
      </c>
      <c r="AV14">
        <v>77</v>
      </c>
      <c r="AW14" s="67"/>
      <c r="AX14" s="62" t="s">
        <v>34</v>
      </c>
      <c r="AY14" s="62">
        <v>58.33</v>
      </c>
      <c r="AZ14" s="62">
        <v>38.6</v>
      </c>
      <c r="BC14">
        <v>0</v>
      </c>
      <c r="BE14" s="100"/>
      <c r="BF14" s="99" t="s">
        <v>369</v>
      </c>
      <c r="BG14" s="99">
        <v>19.83</v>
      </c>
      <c r="BH14" s="99">
        <v>29.09</v>
      </c>
      <c r="BK14">
        <v>10</v>
      </c>
    </row>
    <row r="15" spans="5:63" ht="12.75">
      <c r="E15" s="15">
        <v>12</v>
      </c>
      <c r="F15" s="14">
        <v>12487</v>
      </c>
      <c r="G15" s="16">
        <v>0.7449</v>
      </c>
      <c r="I15" s="15">
        <v>12</v>
      </c>
      <c r="J15" s="17">
        <v>31710</v>
      </c>
      <c r="K15" s="18">
        <v>0.7723</v>
      </c>
      <c r="M15" s="83"/>
      <c r="N15" s="21" t="s">
        <v>88</v>
      </c>
      <c r="O15" s="85"/>
      <c r="P15" s="31">
        <v>1</v>
      </c>
      <c r="Q15" s="31">
        <v>1</v>
      </c>
      <c r="R15" s="9"/>
      <c r="S15" s="83"/>
      <c r="T15" s="21" t="s">
        <v>57</v>
      </c>
      <c r="U15" s="85"/>
      <c r="V15" s="38">
        <v>1</v>
      </c>
      <c r="W15" s="38">
        <v>1</v>
      </c>
      <c r="X15" s="9"/>
      <c r="Y15" s="57"/>
      <c r="Z15" s="26" t="s">
        <v>182</v>
      </c>
      <c r="AA15" s="79"/>
      <c r="AB15" s="37">
        <v>0.8353</v>
      </c>
      <c r="AC15" s="35">
        <v>0.7818</v>
      </c>
      <c r="AD15" s="9"/>
      <c r="AE15" s="57"/>
      <c r="AF15" s="28" t="s">
        <v>10</v>
      </c>
      <c r="AG15" s="79"/>
      <c r="AH15" s="3">
        <v>0.9803</v>
      </c>
      <c r="AI15" s="3">
        <v>0.9919</v>
      </c>
      <c r="AK15" s="75"/>
      <c r="AL15" s="46" t="s">
        <v>243</v>
      </c>
      <c r="AM15" s="77"/>
      <c r="AN15" s="3">
        <v>0.8181</v>
      </c>
      <c r="AO15" s="3">
        <v>0.8333</v>
      </c>
      <c r="AQ15" s="75"/>
      <c r="AR15" s="46" t="s">
        <v>226</v>
      </c>
      <c r="AS15" s="48"/>
      <c r="AU15" s="3"/>
      <c r="AV15" s="9">
        <f>AS14-AU14</f>
        <v>0.1069731343283582</v>
      </c>
      <c r="AW15" s="67"/>
      <c r="AX15" s="62" t="s">
        <v>50</v>
      </c>
      <c r="AY15" s="62">
        <v>25.4</v>
      </c>
      <c r="AZ15" s="62">
        <v>17.34</v>
      </c>
      <c r="BC15">
        <v>164</v>
      </c>
      <c r="BE15" s="100"/>
      <c r="BF15" s="99" t="s">
        <v>462</v>
      </c>
      <c r="BG15" s="99">
        <v>21.04</v>
      </c>
      <c r="BH15" s="99">
        <v>30.68</v>
      </c>
      <c r="BK15">
        <v>23</v>
      </c>
    </row>
    <row r="16" spans="1:63" ht="12.75">
      <c r="A16" s="42">
        <v>63</v>
      </c>
      <c r="E16" s="15">
        <v>13</v>
      </c>
      <c r="F16" s="14">
        <v>11305</v>
      </c>
      <c r="G16" s="16">
        <v>0.6744</v>
      </c>
      <c r="I16" s="15">
        <v>13</v>
      </c>
      <c r="J16" s="17">
        <v>29021</v>
      </c>
      <c r="K16" s="18">
        <v>0.7068</v>
      </c>
      <c r="M16" s="82">
        <v>7</v>
      </c>
      <c r="N16" s="20" t="s">
        <v>89</v>
      </c>
      <c r="O16" s="84">
        <v>0.7171</v>
      </c>
      <c r="P16" s="31"/>
      <c r="Q16" s="31"/>
      <c r="S16" s="82">
        <v>7</v>
      </c>
      <c r="T16" s="20" t="s">
        <v>1</v>
      </c>
      <c r="U16" s="88">
        <v>0.95</v>
      </c>
      <c r="W16" s="38"/>
      <c r="Y16" s="56">
        <v>7</v>
      </c>
      <c r="Z16" s="25" t="s">
        <v>183</v>
      </c>
      <c r="AA16" s="78">
        <v>0.6211</v>
      </c>
      <c r="AB16" s="35"/>
      <c r="AC16" s="35"/>
      <c r="AE16" s="56">
        <v>7</v>
      </c>
      <c r="AF16" s="25" t="s">
        <v>35</v>
      </c>
      <c r="AG16" s="78">
        <v>0.8655</v>
      </c>
      <c r="AK16" s="74">
        <v>7</v>
      </c>
      <c r="AL16" s="45" t="s">
        <v>244</v>
      </c>
      <c r="AM16" s="90">
        <v>0.3149</v>
      </c>
      <c r="AN16" s="3"/>
      <c r="AO16" s="3"/>
      <c r="AQ16" s="74">
        <v>7</v>
      </c>
      <c r="AR16" s="45" t="s">
        <v>170</v>
      </c>
      <c r="AS16" s="47">
        <v>0.8576</v>
      </c>
      <c r="AU16" s="3">
        <f>AV16/$AU$2</f>
        <v>1</v>
      </c>
      <c r="AV16">
        <v>134</v>
      </c>
      <c r="AW16" s="67">
        <v>4</v>
      </c>
      <c r="AX16" s="62" t="s">
        <v>206</v>
      </c>
      <c r="AY16" s="62" t="s">
        <v>162</v>
      </c>
      <c r="AZ16" s="62" t="s">
        <v>289</v>
      </c>
      <c r="BA16">
        <f>AY18+AZ18</f>
        <v>66.71000000000001</v>
      </c>
      <c r="BB16" s="63">
        <f>(BC16+BC17)/1.83</f>
        <v>90.7103825136612</v>
      </c>
      <c r="BC16">
        <v>40</v>
      </c>
      <c r="BE16" s="100">
        <v>4</v>
      </c>
      <c r="BF16" s="99" t="s">
        <v>465</v>
      </c>
      <c r="BG16" s="99" t="s">
        <v>465</v>
      </c>
      <c r="BH16" s="99" t="s">
        <v>467</v>
      </c>
      <c r="BI16">
        <f>BG18+BH18</f>
        <v>71.98</v>
      </c>
      <c r="BJ16" s="63">
        <f>(BK16+BK17)/2.13</f>
        <v>90.14084507042254</v>
      </c>
      <c r="BK16">
        <v>17</v>
      </c>
    </row>
    <row r="17" spans="1:63" ht="12.75">
      <c r="A17" s="49" t="s">
        <v>276</v>
      </c>
      <c r="E17" s="15">
        <v>14</v>
      </c>
      <c r="F17" s="14">
        <v>7327</v>
      </c>
      <c r="G17" s="16">
        <v>0.4371</v>
      </c>
      <c r="I17" s="15">
        <v>14</v>
      </c>
      <c r="J17" s="17">
        <v>30026</v>
      </c>
      <c r="K17" s="18">
        <v>0.7313</v>
      </c>
      <c r="M17" s="83"/>
      <c r="N17" s="21" t="s">
        <v>90</v>
      </c>
      <c r="O17" s="85"/>
      <c r="P17" s="31">
        <v>0.902</v>
      </c>
      <c r="Q17" s="31">
        <v>0.9667</v>
      </c>
      <c r="S17" s="83"/>
      <c r="T17" s="21" t="s">
        <v>146</v>
      </c>
      <c r="U17" s="89"/>
      <c r="V17" s="38">
        <v>1</v>
      </c>
      <c r="W17" s="38">
        <v>1</v>
      </c>
      <c r="Y17" s="57"/>
      <c r="Z17" s="26" t="s">
        <v>184</v>
      </c>
      <c r="AA17" s="79"/>
      <c r="AB17" s="3">
        <f>106/110</f>
        <v>0.9636363636363636</v>
      </c>
      <c r="AC17" s="3">
        <v>1</v>
      </c>
      <c r="AE17" s="57"/>
      <c r="AF17" s="26" t="s">
        <v>199</v>
      </c>
      <c r="AG17" s="79"/>
      <c r="AH17" s="3">
        <v>1</v>
      </c>
      <c r="AI17" s="3">
        <v>1</v>
      </c>
      <c r="AK17" s="75"/>
      <c r="AL17" s="46" t="s">
        <v>245</v>
      </c>
      <c r="AM17" s="91"/>
      <c r="AN17" s="3">
        <v>0.25</v>
      </c>
      <c r="AO17" s="3">
        <v>0.1574</v>
      </c>
      <c r="AP17" s="9">
        <f>AM16-AO17</f>
        <v>0.1575</v>
      </c>
      <c r="AQ17" s="75"/>
      <c r="AR17" s="46" t="s">
        <v>227</v>
      </c>
      <c r="AS17" s="48"/>
      <c r="AU17" s="3"/>
      <c r="AW17" s="67"/>
      <c r="AX17" s="62" t="s">
        <v>54</v>
      </c>
      <c r="AY17" s="62" t="s">
        <v>288</v>
      </c>
      <c r="AZ17" s="62" t="s">
        <v>290</v>
      </c>
      <c r="BA17">
        <f>AY19+AZ19</f>
        <v>44.74</v>
      </c>
      <c r="BB17" s="63">
        <f>(BC18+BC19)/1.83</f>
        <v>96.72131147540983</v>
      </c>
      <c r="BC17">
        <v>126</v>
      </c>
      <c r="BE17" s="100"/>
      <c r="BF17" s="99" t="s">
        <v>146</v>
      </c>
      <c r="BG17" s="99" t="s">
        <v>466</v>
      </c>
      <c r="BH17" s="99" t="s">
        <v>468</v>
      </c>
      <c r="BI17">
        <f>BG19+BH19</f>
        <v>62.51</v>
      </c>
      <c r="BJ17" s="63">
        <f>(BK18+BK19)/2.13</f>
        <v>100</v>
      </c>
      <c r="BK17">
        <v>175</v>
      </c>
    </row>
    <row r="18" spans="1:63" ht="13.5" customHeight="1">
      <c r="A18" s="6">
        <v>2002</v>
      </c>
      <c r="B18" s="3">
        <f>SUM(G4:G66)/A16</f>
        <v>0.6350000000000002</v>
      </c>
      <c r="E18" s="15">
        <v>15</v>
      </c>
      <c r="F18" s="14">
        <v>11571</v>
      </c>
      <c r="G18" s="16">
        <v>0.6902</v>
      </c>
      <c r="I18" s="15">
        <v>15</v>
      </c>
      <c r="J18" s="17">
        <v>19414</v>
      </c>
      <c r="K18" s="18">
        <v>0.4728</v>
      </c>
      <c r="M18" s="82">
        <v>8</v>
      </c>
      <c r="N18" s="20" t="s">
        <v>91</v>
      </c>
      <c r="O18" s="84">
        <v>0.886</v>
      </c>
      <c r="S18" s="82">
        <v>8</v>
      </c>
      <c r="T18" s="20" t="s">
        <v>8</v>
      </c>
      <c r="U18" s="84">
        <v>0.9828</v>
      </c>
      <c r="W18" s="38"/>
      <c r="Y18" s="56">
        <v>8</v>
      </c>
      <c r="Z18" s="25" t="s">
        <v>152</v>
      </c>
      <c r="AA18" s="78">
        <v>0.8708</v>
      </c>
      <c r="AE18" s="56">
        <v>8</v>
      </c>
      <c r="AF18" s="25" t="s">
        <v>11</v>
      </c>
      <c r="AG18" s="78">
        <v>0.7697</v>
      </c>
      <c r="AK18" s="74">
        <v>8</v>
      </c>
      <c r="AL18" s="45" t="s">
        <v>128</v>
      </c>
      <c r="AM18" s="76">
        <v>0.903</v>
      </c>
      <c r="AN18" s="3"/>
      <c r="AO18" s="3"/>
      <c r="AQ18" s="74">
        <v>8</v>
      </c>
      <c r="AR18" s="45" t="s">
        <v>228</v>
      </c>
      <c r="AS18" s="47">
        <v>0.9262</v>
      </c>
      <c r="AU18" s="3">
        <f>AV18/$AU$2</f>
        <v>1</v>
      </c>
      <c r="AV18">
        <v>134</v>
      </c>
      <c r="AW18" s="67"/>
      <c r="AX18" s="62" t="s">
        <v>288</v>
      </c>
      <c r="AY18" s="62">
        <v>20.12</v>
      </c>
      <c r="AZ18" s="62">
        <v>46.59</v>
      </c>
      <c r="BC18">
        <v>140</v>
      </c>
      <c r="BE18" s="100"/>
      <c r="BF18" s="99" t="s">
        <v>357</v>
      </c>
      <c r="BG18" s="99">
        <v>52.09</v>
      </c>
      <c r="BH18" s="99">
        <v>19.89</v>
      </c>
      <c r="BK18">
        <v>194</v>
      </c>
    </row>
    <row r="19" spans="1:63" ht="12.75">
      <c r="A19" s="6">
        <v>2003</v>
      </c>
      <c r="B19" s="3">
        <f>SUM(K4:K66)/A16</f>
        <v>0.6361047619047617</v>
      </c>
      <c r="E19" s="15">
        <v>16</v>
      </c>
      <c r="F19" s="14">
        <v>14061</v>
      </c>
      <c r="G19" s="16">
        <v>0.8388</v>
      </c>
      <c r="I19" s="15">
        <v>16</v>
      </c>
      <c r="J19" s="17">
        <v>34656</v>
      </c>
      <c r="K19" s="18">
        <v>0.8441</v>
      </c>
      <c r="M19" s="83"/>
      <c r="N19" s="21" t="s">
        <v>92</v>
      </c>
      <c r="O19" s="85"/>
      <c r="P19" s="31">
        <v>1</v>
      </c>
      <c r="Q19" s="31">
        <v>1</v>
      </c>
      <c r="S19" s="83"/>
      <c r="T19" s="21" t="s">
        <v>147</v>
      </c>
      <c r="U19" s="85"/>
      <c r="V19" s="38">
        <v>1</v>
      </c>
      <c r="W19" s="38">
        <v>1</v>
      </c>
      <c r="Y19" s="57"/>
      <c r="Z19" s="26" t="s">
        <v>185</v>
      </c>
      <c r="AA19" s="79"/>
      <c r="AB19" s="3">
        <v>1</v>
      </c>
      <c r="AC19" s="3">
        <v>1</v>
      </c>
      <c r="AE19" s="57"/>
      <c r="AF19" s="26" t="s">
        <v>28</v>
      </c>
      <c r="AG19" s="79"/>
      <c r="AH19" s="4">
        <v>0.9934</v>
      </c>
      <c r="AI19" s="3">
        <v>0.9919</v>
      </c>
      <c r="AK19" s="75"/>
      <c r="AL19" s="46" t="s">
        <v>246</v>
      </c>
      <c r="AM19" s="77"/>
      <c r="AN19" s="5">
        <v>1</v>
      </c>
      <c r="AO19" s="3">
        <v>1</v>
      </c>
      <c r="AQ19" s="75"/>
      <c r="AR19" s="46" t="s">
        <v>229</v>
      </c>
      <c r="AS19" s="48"/>
      <c r="AU19" s="3"/>
      <c r="AW19" s="67"/>
      <c r="AX19" s="62" t="s">
        <v>162</v>
      </c>
      <c r="AY19" s="62">
        <v>26.05</v>
      </c>
      <c r="AZ19" s="62">
        <v>18.69</v>
      </c>
      <c r="BC19">
        <v>37</v>
      </c>
      <c r="BE19" s="100"/>
      <c r="BF19" s="99" t="s">
        <v>466</v>
      </c>
      <c r="BG19" s="99">
        <v>41.51</v>
      </c>
      <c r="BH19" s="99">
        <v>21</v>
      </c>
      <c r="BK19">
        <v>19</v>
      </c>
    </row>
    <row r="20" spans="1:63" ht="12.75">
      <c r="A20" s="6" t="s">
        <v>7</v>
      </c>
      <c r="B20" s="3">
        <f>SUM(O4:O129)/A16</f>
        <v>0.6625460317460317</v>
      </c>
      <c r="E20" s="15">
        <v>17</v>
      </c>
      <c r="F20" s="14">
        <v>13694</v>
      </c>
      <c r="G20" s="16">
        <v>0.8169</v>
      </c>
      <c r="I20" s="15">
        <v>17</v>
      </c>
      <c r="J20" s="17">
        <v>40235</v>
      </c>
      <c r="K20" s="18">
        <v>0.9799</v>
      </c>
      <c r="M20" s="82">
        <v>9</v>
      </c>
      <c r="N20" s="20" t="s">
        <v>93</v>
      </c>
      <c r="O20" s="84">
        <v>0.922</v>
      </c>
      <c r="P20" s="31"/>
      <c r="Q20" s="31"/>
      <c r="S20" s="82">
        <v>9</v>
      </c>
      <c r="T20" s="20" t="s">
        <v>22</v>
      </c>
      <c r="U20" s="84">
        <v>0.9747</v>
      </c>
      <c r="W20" s="38"/>
      <c r="Y20" s="56">
        <v>9</v>
      </c>
      <c r="Z20" s="25" t="s">
        <v>3</v>
      </c>
      <c r="AA20" s="78">
        <v>0.8817</v>
      </c>
      <c r="AE20" s="56">
        <v>9</v>
      </c>
      <c r="AF20" s="25" t="s">
        <v>36</v>
      </c>
      <c r="AG20" s="78">
        <v>0.9798</v>
      </c>
      <c r="AK20" s="74">
        <v>9</v>
      </c>
      <c r="AL20" s="45" t="s">
        <v>247</v>
      </c>
      <c r="AM20" s="76">
        <v>0.9611</v>
      </c>
      <c r="AN20" s="3"/>
      <c r="AO20" s="3"/>
      <c r="AQ20" s="74">
        <v>9</v>
      </c>
      <c r="AR20" s="45" t="s">
        <v>12</v>
      </c>
      <c r="AS20" s="47">
        <v>0.9813</v>
      </c>
      <c r="AU20" s="3">
        <f>AV20/$AU$2</f>
        <v>1</v>
      </c>
      <c r="AV20">
        <v>134</v>
      </c>
      <c r="AW20" s="67">
        <v>5</v>
      </c>
      <c r="AX20" s="62" t="s">
        <v>3</v>
      </c>
      <c r="AY20" s="62" t="s">
        <v>291</v>
      </c>
      <c r="AZ20" s="62" t="s">
        <v>294</v>
      </c>
      <c r="BA20">
        <f>AY22+AZ22</f>
        <v>56.14</v>
      </c>
      <c r="BB20" s="63">
        <f>(BC20+BC21)/1.83</f>
        <v>75.95628415300546</v>
      </c>
      <c r="BC20">
        <v>27</v>
      </c>
      <c r="BE20" s="100">
        <v>5</v>
      </c>
      <c r="BF20" s="99" t="s">
        <v>152</v>
      </c>
      <c r="BG20" s="99" t="s">
        <v>21</v>
      </c>
      <c r="BH20" s="99" t="s">
        <v>470</v>
      </c>
      <c r="BI20">
        <f>BG22+BH22</f>
        <v>77.94999999999999</v>
      </c>
      <c r="BJ20" s="63">
        <f>(BK20+BK21)/2.13</f>
        <v>99.06103286384977</v>
      </c>
      <c r="BK20">
        <v>203</v>
      </c>
    </row>
    <row r="21" spans="1:63" ht="15" customHeight="1">
      <c r="A21" s="6">
        <v>2004</v>
      </c>
      <c r="B21" s="5">
        <f>SUM(U4:U129)/A16</f>
        <v>0.6996650793650792</v>
      </c>
      <c r="E21" s="15">
        <v>18</v>
      </c>
      <c r="F21" s="14">
        <v>8468</v>
      </c>
      <c r="G21" s="16">
        <v>0.5051</v>
      </c>
      <c r="I21" s="15">
        <v>18</v>
      </c>
      <c r="J21" s="17">
        <v>17291</v>
      </c>
      <c r="K21" s="18">
        <v>0.4211</v>
      </c>
      <c r="M21" s="83"/>
      <c r="N21" s="21" t="s">
        <v>94</v>
      </c>
      <c r="O21" s="85"/>
      <c r="P21" s="31">
        <v>0.9902</v>
      </c>
      <c r="Q21" s="31">
        <v>1</v>
      </c>
      <c r="S21" s="83"/>
      <c r="T21" s="21" t="s">
        <v>148</v>
      </c>
      <c r="U21" s="85"/>
      <c r="V21" s="38">
        <v>1</v>
      </c>
      <c r="W21" s="38">
        <v>1</v>
      </c>
      <c r="Y21" s="57"/>
      <c r="Z21" s="26" t="s">
        <v>186</v>
      </c>
      <c r="AA21" s="79"/>
      <c r="AB21" s="3">
        <f>109/110</f>
        <v>0.990909090909091</v>
      </c>
      <c r="AC21" s="3">
        <v>1</v>
      </c>
      <c r="AE21" s="57"/>
      <c r="AF21" s="26" t="s">
        <v>200</v>
      </c>
      <c r="AG21" s="79"/>
      <c r="AH21" s="3">
        <v>1</v>
      </c>
      <c r="AI21" s="3">
        <v>1</v>
      </c>
      <c r="AK21" s="75"/>
      <c r="AL21" s="46" t="s">
        <v>248</v>
      </c>
      <c r="AM21" s="77"/>
      <c r="AN21" s="3">
        <v>1</v>
      </c>
      <c r="AO21" s="3">
        <v>1</v>
      </c>
      <c r="AQ21" s="75"/>
      <c r="AR21" s="46" t="s">
        <v>230</v>
      </c>
      <c r="AS21" s="48"/>
      <c r="AU21" s="3"/>
      <c r="AW21" s="67"/>
      <c r="AX21" s="62" t="s">
        <v>291</v>
      </c>
      <c r="AY21" s="62" t="s">
        <v>3</v>
      </c>
      <c r="AZ21" s="62" t="s">
        <v>295</v>
      </c>
      <c r="BA21">
        <f>AY23+AZ23</f>
        <v>71.89</v>
      </c>
      <c r="BB21" s="63">
        <f>(BC22+BC23)/1.83</f>
        <v>99.4535519125683</v>
      </c>
      <c r="BC21">
        <v>112</v>
      </c>
      <c r="BE21" s="100"/>
      <c r="BF21" s="99" t="s">
        <v>21</v>
      </c>
      <c r="BG21" s="99" t="s">
        <v>152</v>
      </c>
      <c r="BH21" s="99" t="s">
        <v>471</v>
      </c>
      <c r="BI21">
        <f>BG23+BH23</f>
        <v>80.17</v>
      </c>
      <c r="BJ21" s="63">
        <f>(BK22+BK23)/2.13</f>
        <v>96.71361502347418</v>
      </c>
      <c r="BK21">
        <v>8</v>
      </c>
    </row>
    <row r="22" spans="1:63" ht="12.75">
      <c r="A22" s="6">
        <v>2005</v>
      </c>
      <c r="B22" s="3">
        <f>SUM(AG4:AG129)/A16</f>
        <v>0.6359904761904763</v>
      </c>
      <c r="E22" s="15">
        <v>19</v>
      </c>
      <c r="F22" s="14">
        <v>12220</v>
      </c>
      <c r="G22" s="16">
        <v>0.7289</v>
      </c>
      <c r="I22" s="15">
        <v>19</v>
      </c>
      <c r="J22" s="17">
        <v>17850</v>
      </c>
      <c r="K22" s="18">
        <v>0.4347</v>
      </c>
      <c r="M22" s="82">
        <v>10</v>
      </c>
      <c r="N22" s="20" t="s">
        <v>95</v>
      </c>
      <c r="O22" s="84">
        <v>0.4783</v>
      </c>
      <c r="P22" s="31"/>
      <c r="Q22" s="31"/>
      <c r="S22" s="82">
        <v>10</v>
      </c>
      <c r="T22" s="20" t="s">
        <v>16</v>
      </c>
      <c r="U22" s="86">
        <v>0.7006</v>
      </c>
      <c r="Y22" s="56">
        <v>10</v>
      </c>
      <c r="Z22" s="27" t="s">
        <v>145</v>
      </c>
      <c r="AA22" s="78">
        <v>0.5591</v>
      </c>
      <c r="AE22" s="56">
        <v>10</v>
      </c>
      <c r="AF22" s="27" t="s">
        <v>26</v>
      </c>
      <c r="AG22" s="78">
        <v>0.7681</v>
      </c>
      <c r="AK22" s="74">
        <v>10</v>
      </c>
      <c r="AL22" s="45" t="s">
        <v>249</v>
      </c>
      <c r="AM22" s="90">
        <v>0.3394</v>
      </c>
      <c r="AN22" s="3"/>
      <c r="AO22" s="3"/>
      <c r="AQ22" s="74">
        <v>10</v>
      </c>
      <c r="AR22" s="45" t="s">
        <v>48</v>
      </c>
      <c r="AS22" s="47">
        <v>0.565</v>
      </c>
      <c r="AU22" s="3">
        <f>AV22/$AU$2</f>
        <v>0.9626865671641791</v>
      </c>
      <c r="AV22">
        <v>129</v>
      </c>
      <c r="AW22" s="67"/>
      <c r="AX22" s="62" t="s">
        <v>292</v>
      </c>
      <c r="AY22" s="62">
        <v>28.55</v>
      </c>
      <c r="AZ22" s="62">
        <v>27.59</v>
      </c>
      <c r="BC22">
        <v>154</v>
      </c>
      <c r="BE22" s="100"/>
      <c r="BF22" s="99" t="s">
        <v>378</v>
      </c>
      <c r="BG22" s="99">
        <v>41.44</v>
      </c>
      <c r="BH22" s="99">
        <v>36.51</v>
      </c>
      <c r="BK22">
        <v>10</v>
      </c>
    </row>
    <row r="23" spans="1:63" ht="12.75">
      <c r="A23" s="43" t="s">
        <v>216</v>
      </c>
      <c r="B23" s="3">
        <f>SUM(AS4:AS129)/A16</f>
        <v>0.6508793650793648</v>
      </c>
      <c r="E23" s="15">
        <v>20</v>
      </c>
      <c r="F23" s="14">
        <v>15410</v>
      </c>
      <c r="G23" s="16">
        <v>0.9192</v>
      </c>
      <c r="I23" s="15">
        <v>20</v>
      </c>
      <c r="J23" s="17">
        <v>38103</v>
      </c>
      <c r="K23" s="18">
        <v>0.928</v>
      </c>
      <c r="M23" s="83"/>
      <c r="N23" s="21" t="s">
        <v>96</v>
      </c>
      <c r="O23" s="85"/>
      <c r="P23" s="31">
        <v>0.5588</v>
      </c>
      <c r="Q23" s="31">
        <v>0.6</v>
      </c>
      <c r="R23" s="9"/>
      <c r="S23" s="83"/>
      <c r="T23" s="21" t="s">
        <v>149</v>
      </c>
      <c r="U23" s="87"/>
      <c r="V23" s="38">
        <v>0.4958</v>
      </c>
      <c r="W23" s="38">
        <v>0.6212</v>
      </c>
      <c r="X23" s="9">
        <f>U22-W23</f>
        <v>0.07940000000000003</v>
      </c>
      <c r="Y23" s="57"/>
      <c r="Z23" s="28" t="s">
        <v>187</v>
      </c>
      <c r="AA23" s="79"/>
      <c r="AB23" s="37">
        <v>0.9412</v>
      </c>
      <c r="AC23" s="35">
        <v>0.8636</v>
      </c>
      <c r="AE23" s="57"/>
      <c r="AF23" s="28" t="s">
        <v>12</v>
      </c>
      <c r="AG23" s="79"/>
      <c r="AH23" s="3">
        <v>0.8092</v>
      </c>
      <c r="AI23" s="3">
        <v>0.8862</v>
      </c>
      <c r="AK23" s="75"/>
      <c r="AL23" s="46" t="s">
        <v>250</v>
      </c>
      <c r="AM23" s="91"/>
      <c r="AN23" s="3">
        <v>0.2803</v>
      </c>
      <c r="AO23" s="3">
        <v>0.1852</v>
      </c>
      <c r="AP23" s="9">
        <f>AM22-AO23</f>
        <v>0.15419999999999998</v>
      </c>
      <c r="AQ23" s="75"/>
      <c r="AR23" s="46" t="s">
        <v>50</v>
      </c>
      <c r="AS23" s="48"/>
      <c r="AU23" s="3"/>
      <c r="AW23" s="67"/>
      <c r="AX23" s="62" t="s">
        <v>293</v>
      </c>
      <c r="AY23" s="62">
        <v>14.27</v>
      </c>
      <c r="AZ23" s="62">
        <v>57.62</v>
      </c>
      <c r="BC23">
        <v>28</v>
      </c>
      <c r="BE23" s="100"/>
      <c r="BF23" s="99" t="s">
        <v>469</v>
      </c>
      <c r="BG23" s="99">
        <v>32.13</v>
      </c>
      <c r="BH23" s="99">
        <v>48.04</v>
      </c>
      <c r="BK23">
        <v>196</v>
      </c>
    </row>
    <row r="24" spans="5:63" ht="12.75">
      <c r="E24" s="15">
        <v>21</v>
      </c>
      <c r="F24" s="14">
        <v>11892</v>
      </c>
      <c r="G24" s="16">
        <v>0.7094</v>
      </c>
      <c r="I24" s="15">
        <v>21</v>
      </c>
      <c r="J24" s="17">
        <v>25852</v>
      </c>
      <c r="K24" s="18">
        <v>0.6296</v>
      </c>
      <c r="M24" s="82">
        <v>11</v>
      </c>
      <c r="N24" s="20" t="s">
        <v>97</v>
      </c>
      <c r="O24" s="84">
        <v>0.8925</v>
      </c>
      <c r="S24" s="82">
        <v>11</v>
      </c>
      <c r="T24" s="20" t="s">
        <v>45</v>
      </c>
      <c r="U24" s="84">
        <v>0.7602</v>
      </c>
      <c r="V24" s="38"/>
      <c r="W24" s="38"/>
      <c r="Y24" s="56">
        <v>11</v>
      </c>
      <c r="Z24" s="27" t="s">
        <v>188</v>
      </c>
      <c r="AA24" s="78">
        <v>0.6645</v>
      </c>
      <c r="AB24" s="35"/>
      <c r="AC24" s="35"/>
      <c r="AE24" s="56">
        <v>11</v>
      </c>
      <c r="AF24" s="27" t="s">
        <v>205</v>
      </c>
      <c r="AG24" s="78">
        <v>0.5131</v>
      </c>
      <c r="AK24" s="74">
        <v>11</v>
      </c>
      <c r="AL24" s="45" t="s">
        <v>53</v>
      </c>
      <c r="AM24" s="76">
        <v>0.7706</v>
      </c>
      <c r="AN24" s="3"/>
      <c r="AO24" s="3"/>
      <c r="AQ24" s="74">
        <v>11</v>
      </c>
      <c r="AR24" s="45" t="s">
        <v>25</v>
      </c>
      <c r="AS24" s="47">
        <v>0.7123</v>
      </c>
      <c r="AU24" s="3">
        <f>AV24/$AU$2</f>
        <v>0.9626865671641791</v>
      </c>
      <c r="AV24">
        <v>129</v>
      </c>
      <c r="AW24" s="67">
        <v>6</v>
      </c>
      <c r="AX24" s="62" t="s">
        <v>72</v>
      </c>
      <c r="AY24" s="62" t="s">
        <v>72</v>
      </c>
      <c r="AZ24" s="62" t="s">
        <v>297</v>
      </c>
      <c r="BA24">
        <f>AY26+AZ26</f>
        <v>96.27</v>
      </c>
      <c r="BB24" s="63">
        <f>(BC24+BC25)/1.83</f>
        <v>100</v>
      </c>
      <c r="BC24">
        <v>182</v>
      </c>
      <c r="BE24" s="100">
        <v>6</v>
      </c>
      <c r="BF24" s="99" t="s">
        <v>1</v>
      </c>
      <c r="BG24" s="99" t="s">
        <v>1</v>
      </c>
      <c r="BH24" s="99" t="s">
        <v>473</v>
      </c>
      <c r="BI24">
        <f>BG26+BH26</f>
        <v>88.25</v>
      </c>
      <c r="BJ24" s="63">
        <f>(BK24+BK25)/2.13</f>
        <v>100</v>
      </c>
      <c r="BK24">
        <v>212</v>
      </c>
    </row>
    <row r="25" spans="5:64" ht="12.75">
      <c r="E25" s="15">
        <v>22</v>
      </c>
      <c r="F25" s="14">
        <v>8511</v>
      </c>
      <c r="G25" s="16">
        <v>0.5077</v>
      </c>
      <c r="I25" s="15">
        <v>22</v>
      </c>
      <c r="J25" s="17">
        <v>32861</v>
      </c>
      <c r="K25" s="18">
        <v>0.8003</v>
      </c>
      <c r="M25" s="83"/>
      <c r="N25" s="21" t="s">
        <v>98</v>
      </c>
      <c r="O25" s="85"/>
      <c r="P25" s="31">
        <v>0.9902</v>
      </c>
      <c r="Q25" s="31">
        <v>1</v>
      </c>
      <c r="S25" s="83"/>
      <c r="T25" s="21" t="s">
        <v>150</v>
      </c>
      <c r="U25" s="85"/>
      <c r="V25" s="38">
        <v>1</v>
      </c>
      <c r="W25" s="38">
        <v>1</v>
      </c>
      <c r="Y25" s="57"/>
      <c r="Z25" s="28" t="s">
        <v>189</v>
      </c>
      <c r="AA25" s="79"/>
      <c r="AB25" s="37">
        <v>0.9176</v>
      </c>
      <c r="AC25" s="35">
        <v>0.8364</v>
      </c>
      <c r="AE25" s="57"/>
      <c r="AF25" s="28" t="s">
        <v>13</v>
      </c>
      <c r="AG25" s="79"/>
      <c r="AH25" s="3">
        <v>0.9474</v>
      </c>
      <c r="AI25" s="3">
        <v>0.9919</v>
      </c>
      <c r="AK25" s="75"/>
      <c r="AL25" s="46" t="s">
        <v>251</v>
      </c>
      <c r="AM25" s="77"/>
      <c r="AN25" s="4">
        <v>0.9848</v>
      </c>
      <c r="AO25" s="3">
        <v>0.9815</v>
      </c>
      <c r="AQ25" s="75"/>
      <c r="AR25" s="46" t="s">
        <v>231</v>
      </c>
      <c r="AS25" s="48"/>
      <c r="AU25" s="3"/>
      <c r="AW25" s="67"/>
      <c r="AX25" s="62" t="s">
        <v>170</v>
      </c>
      <c r="AY25" s="62" t="s">
        <v>60</v>
      </c>
      <c r="AZ25" s="62" t="s">
        <v>298</v>
      </c>
      <c r="BA25" s="42">
        <f>AY27+AZ27</f>
        <v>55.290000000000006</v>
      </c>
      <c r="BB25" s="63">
        <f>(BC26+BC27)/1.83</f>
        <v>18.0327868852459</v>
      </c>
      <c r="BC25">
        <v>1</v>
      </c>
      <c r="BD25" s="65">
        <f>BA25-BB25</f>
        <v>37.25721311475411</v>
      </c>
      <c r="BE25" s="100"/>
      <c r="BF25" s="99" t="s">
        <v>472</v>
      </c>
      <c r="BG25" s="99" t="s">
        <v>262</v>
      </c>
      <c r="BH25" s="99" t="s">
        <v>474</v>
      </c>
      <c r="BI25" s="102">
        <f>BG27+BH27</f>
        <v>53.08</v>
      </c>
      <c r="BJ25" s="63">
        <f>(BK26+BK27)/2.13</f>
        <v>89.67136150234742</v>
      </c>
      <c r="BK25">
        <v>1</v>
      </c>
      <c r="BL25" s="65"/>
    </row>
    <row r="26" spans="5:63" ht="13.5" customHeight="1">
      <c r="E26" s="15">
        <v>23</v>
      </c>
      <c r="F26" s="14">
        <v>9353</v>
      </c>
      <c r="G26" s="16">
        <v>0.5579</v>
      </c>
      <c r="I26" s="15">
        <v>23</v>
      </c>
      <c r="J26" s="17">
        <v>26860</v>
      </c>
      <c r="K26" s="18">
        <v>0.6542</v>
      </c>
      <c r="M26" s="82">
        <v>12</v>
      </c>
      <c r="N26" s="20" t="s">
        <v>99</v>
      </c>
      <c r="O26" s="84">
        <v>0.9591</v>
      </c>
      <c r="P26" s="31"/>
      <c r="Q26" s="31"/>
      <c r="S26" s="82">
        <v>12</v>
      </c>
      <c r="T26" s="20" t="s">
        <v>9</v>
      </c>
      <c r="U26" s="84">
        <v>0.8641</v>
      </c>
      <c r="W26" s="38"/>
      <c r="Y26" s="56">
        <v>12</v>
      </c>
      <c r="Z26" s="27" t="s">
        <v>190</v>
      </c>
      <c r="AA26" s="80">
        <v>0.4832</v>
      </c>
      <c r="AB26" s="35"/>
      <c r="AC26" s="35"/>
      <c r="AE26" s="56">
        <v>12</v>
      </c>
      <c r="AF26" s="25" t="s">
        <v>14</v>
      </c>
      <c r="AG26" s="78">
        <v>0.8368</v>
      </c>
      <c r="AK26" s="74">
        <v>12</v>
      </c>
      <c r="AL26" s="45" t="s">
        <v>252</v>
      </c>
      <c r="AM26" s="76">
        <v>0.8125</v>
      </c>
      <c r="AN26" s="3"/>
      <c r="AO26" s="3"/>
      <c r="AQ26" s="74">
        <v>12</v>
      </c>
      <c r="AR26" s="45" t="s">
        <v>232</v>
      </c>
      <c r="AS26" s="47">
        <v>0.8771</v>
      </c>
      <c r="AU26" s="3">
        <f>AV26/$AU$2</f>
        <v>1</v>
      </c>
      <c r="AV26">
        <v>134</v>
      </c>
      <c r="AW26" s="67"/>
      <c r="AX26" s="62" t="s">
        <v>296</v>
      </c>
      <c r="AY26" s="62">
        <v>93</v>
      </c>
      <c r="AZ26" s="62">
        <v>3.27</v>
      </c>
      <c r="BC26">
        <v>1</v>
      </c>
      <c r="BE26" s="100"/>
      <c r="BF26" s="99" t="s">
        <v>213</v>
      </c>
      <c r="BG26" s="99">
        <v>72.76</v>
      </c>
      <c r="BH26" s="99">
        <v>15.49</v>
      </c>
      <c r="BK26">
        <v>1</v>
      </c>
    </row>
    <row r="27" spans="1:63" ht="12.75">
      <c r="A27" s="41"/>
      <c r="E27" s="15">
        <v>24</v>
      </c>
      <c r="F27" s="14">
        <v>16159</v>
      </c>
      <c r="G27" s="16">
        <v>0.9639</v>
      </c>
      <c r="I27" s="15">
        <v>24</v>
      </c>
      <c r="J27" s="17">
        <v>38560</v>
      </c>
      <c r="K27" s="18">
        <v>0.9391</v>
      </c>
      <c r="M27" s="83"/>
      <c r="N27" s="21" t="s">
        <v>100</v>
      </c>
      <c r="O27" s="85"/>
      <c r="P27" s="31">
        <v>1</v>
      </c>
      <c r="Q27" s="31">
        <v>1</v>
      </c>
      <c r="R27" s="9"/>
      <c r="S27" s="83"/>
      <c r="T27" s="21" t="s">
        <v>151</v>
      </c>
      <c r="U27" s="85"/>
      <c r="V27" s="38">
        <f>116/119</f>
        <v>0.9747899159663865</v>
      </c>
      <c r="W27" s="38">
        <v>1</v>
      </c>
      <c r="X27" s="9"/>
      <c r="Y27" s="57"/>
      <c r="Z27" s="28" t="s">
        <v>6</v>
      </c>
      <c r="AA27" s="81"/>
      <c r="AB27" s="37">
        <v>0.4824</v>
      </c>
      <c r="AC27" s="35">
        <v>0.4636</v>
      </c>
      <c r="AD27" s="9">
        <f>AA26-AC27</f>
        <v>0.019600000000000006</v>
      </c>
      <c r="AE27" s="57"/>
      <c r="AF27" s="26" t="s">
        <v>206</v>
      </c>
      <c r="AG27" s="79"/>
      <c r="AH27" s="3">
        <v>1</v>
      </c>
      <c r="AI27" s="3">
        <v>1</v>
      </c>
      <c r="AK27" s="75"/>
      <c r="AL27" s="46" t="s">
        <v>253</v>
      </c>
      <c r="AM27" s="77"/>
      <c r="AN27" s="3">
        <v>1</v>
      </c>
      <c r="AO27" s="3">
        <v>1</v>
      </c>
      <c r="AQ27" s="75"/>
      <c r="AR27" s="46" t="s">
        <v>233</v>
      </c>
      <c r="AS27" s="48"/>
      <c r="AU27" s="3"/>
      <c r="AW27" s="67"/>
      <c r="AX27" s="62" t="s">
        <v>60</v>
      </c>
      <c r="AY27" s="62">
        <v>52.84</v>
      </c>
      <c r="AZ27" s="62">
        <v>2.45</v>
      </c>
      <c r="BC27">
        <v>32</v>
      </c>
      <c r="BE27" s="100"/>
      <c r="BF27" s="99" t="s">
        <v>262</v>
      </c>
      <c r="BG27" s="99">
        <v>42.25</v>
      </c>
      <c r="BH27" s="99">
        <v>10.83</v>
      </c>
      <c r="BK27">
        <v>190</v>
      </c>
    </row>
    <row r="28" spans="5:63" ht="12.75">
      <c r="E28" s="15">
        <v>25</v>
      </c>
      <c r="F28" s="14">
        <v>16024</v>
      </c>
      <c r="G28" s="16">
        <v>0.9559</v>
      </c>
      <c r="I28" s="15">
        <v>25</v>
      </c>
      <c r="J28" s="17">
        <v>38004</v>
      </c>
      <c r="K28" s="18">
        <v>0.9256</v>
      </c>
      <c r="M28" s="82">
        <v>13</v>
      </c>
      <c r="N28" s="20" t="s">
        <v>101</v>
      </c>
      <c r="O28" s="84">
        <v>0.9775</v>
      </c>
      <c r="P28" s="31"/>
      <c r="Q28" s="31"/>
      <c r="S28" s="82">
        <v>13</v>
      </c>
      <c r="T28" s="20" t="s">
        <v>10</v>
      </c>
      <c r="U28" s="84">
        <v>0.4433</v>
      </c>
      <c r="W28" s="38"/>
      <c r="Y28" s="56">
        <v>13</v>
      </c>
      <c r="Z28" s="25" t="s">
        <v>35</v>
      </c>
      <c r="AA28" s="78">
        <v>0.9723</v>
      </c>
      <c r="AB28" s="35"/>
      <c r="AC28" s="35"/>
      <c r="AE28" s="56">
        <v>13</v>
      </c>
      <c r="AF28" s="25" t="s">
        <v>15</v>
      </c>
      <c r="AG28" s="78">
        <v>0.8753</v>
      </c>
      <c r="AK28" s="74">
        <v>13</v>
      </c>
      <c r="AL28" s="45" t="s">
        <v>84</v>
      </c>
      <c r="AM28" s="76">
        <v>0.9725</v>
      </c>
      <c r="AN28" s="3"/>
      <c r="AO28" s="3"/>
      <c r="AQ28" s="74">
        <v>13</v>
      </c>
      <c r="AR28" s="45" t="s">
        <v>199</v>
      </c>
      <c r="AS28" s="47">
        <v>0.9064</v>
      </c>
      <c r="AU28" s="3">
        <f>AV28/$AU$2</f>
        <v>1</v>
      </c>
      <c r="AV28">
        <v>134</v>
      </c>
      <c r="AW28" s="67">
        <v>7</v>
      </c>
      <c r="AX28" s="62" t="s">
        <v>11</v>
      </c>
      <c r="AY28" s="62" t="s">
        <v>11</v>
      </c>
      <c r="AZ28" s="62" t="s">
        <v>300</v>
      </c>
      <c r="BA28">
        <f>AY30+AZ30</f>
        <v>82.99</v>
      </c>
      <c r="BB28" s="63">
        <f>(BC28+BC29)/1.83</f>
        <v>100</v>
      </c>
      <c r="BC28">
        <v>175</v>
      </c>
      <c r="BE28" s="100">
        <v>7</v>
      </c>
      <c r="BF28" s="99" t="s">
        <v>475</v>
      </c>
      <c r="BG28" s="99" t="s">
        <v>8</v>
      </c>
      <c r="BH28" s="99" t="s">
        <v>476</v>
      </c>
      <c r="BI28">
        <f>BG30+BH30</f>
        <v>93.29</v>
      </c>
      <c r="BJ28" s="63">
        <f>(BK28+BK29)/2.13</f>
        <v>100</v>
      </c>
      <c r="BK28">
        <v>213</v>
      </c>
    </row>
    <row r="29" spans="5:64" ht="14.25" customHeight="1">
      <c r="E29" s="15">
        <v>26</v>
      </c>
      <c r="F29" s="14">
        <v>10192</v>
      </c>
      <c r="G29" s="16">
        <v>0.608</v>
      </c>
      <c r="I29" s="15">
        <v>26</v>
      </c>
      <c r="J29" s="17">
        <v>20620</v>
      </c>
      <c r="K29" s="18">
        <v>0.5022</v>
      </c>
      <c r="M29" s="83"/>
      <c r="N29" s="21" t="s">
        <v>102</v>
      </c>
      <c r="O29" s="85"/>
      <c r="P29" s="31">
        <v>1</v>
      </c>
      <c r="Q29" s="31">
        <v>1</v>
      </c>
      <c r="S29" s="83"/>
      <c r="T29" s="21" t="s">
        <v>152</v>
      </c>
      <c r="U29" s="85"/>
      <c r="V29" s="40">
        <f>116/119</f>
        <v>0.9747899159663865</v>
      </c>
      <c r="W29" s="38">
        <f>63/66</f>
        <v>0.9545454545454546</v>
      </c>
      <c r="Y29" s="57"/>
      <c r="Z29" s="26" t="s">
        <v>191</v>
      </c>
      <c r="AA29" s="79"/>
      <c r="AB29" s="3">
        <v>1</v>
      </c>
      <c r="AC29" s="3">
        <v>1</v>
      </c>
      <c r="AE29" s="57"/>
      <c r="AF29" s="26" t="s">
        <v>207</v>
      </c>
      <c r="AG29" s="79"/>
      <c r="AH29" s="3">
        <v>1</v>
      </c>
      <c r="AI29" s="3">
        <v>1</v>
      </c>
      <c r="AK29" s="75"/>
      <c r="AL29" s="46" t="s">
        <v>6</v>
      </c>
      <c r="AM29" s="77"/>
      <c r="AN29" s="3">
        <v>1</v>
      </c>
      <c r="AO29" s="3">
        <v>1</v>
      </c>
      <c r="AQ29" s="75"/>
      <c r="AR29" s="46" t="s">
        <v>234</v>
      </c>
      <c r="AS29" s="48"/>
      <c r="AU29" s="3"/>
      <c r="AW29" s="67"/>
      <c r="AX29" s="62" t="s">
        <v>299</v>
      </c>
      <c r="AY29" s="62" t="s">
        <v>149</v>
      </c>
      <c r="AZ29" s="62" t="s">
        <v>301</v>
      </c>
      <c r="BA29">
        <f>AY31+AZ31</f>
        <v>65.06</v>
      </c>
      <c r="BB29" s="63">
        <f>(BC30+BC31)/1.83</f>
        <v>96.17486338797814</v>
      </c>
      <c r="BC29">
        <v>8</v>
      </c>
      <c r="BE29" s="100"/>
      <c r="BF29" s="99" t="s">
        <v>154</v>
      </c>
      <c r="BG29" s="99" t="s">
        <v>12</v>
      </c>
      <c r="BH29" s="99" t="s">
        <v>477</v>
      </c>
      <c r="BI29" s="42">
        <f>BG31+BH31</f>
        <v>68.22</v>
      </c>
      <c r="BJ29" s="63">
        <f>(BK30+BK31)/2.13</f>
        <v>47.417840375586856</v>
      </c>
      <c r="BK29">
        <v>0</v>
      </c>
      <c r="BL29" s="65">
        <f>BI29-BJ29</f>
        <v>20.802159624413143</v>
      </c>
    </row>
    <row r="30" spans="5:63" ht="12.75">
      <c r="E30" s="15">
        <v>27</v>
      </c>
      <c r="F30" s="14">
        <v>13432</v>
      </c>
      <c r="G30" s="16">
        <v>0.8012</v>
      </c>
      <c r="I30" s="15">
        <v>27</v>
      </c>
      <c r="J30" s="17">
        <v>29696</v>
      </c>
      <c r="K30" s="18">
        <v>0.7233</v>
      </c>
      <c r="M30" s="82">
        <v>14</v>
      </c>
      <c r="N30" s="20" t="s">
        <v>103</v>
      </c>
      <c r="O30" s="84">
        <v>0.9108</v>
      </c>
      <c r="S30" s="82">
        <v>14</v>
      </c>
      <c r="T30" s="20" t="s">
        <v>42</v>
      </c>
      <c r="U30" s="84">
        <v>0.7658</v>
      </c>
      <c r="W30" s="38"/>
      <c r="Y30" s="56">
        <v>14</v>
      </c>
      <c r="Z30" s="25" t="s">
        <v>192</v>
      </c>
      <c r="AA30" s="78">
        <v>0.5593</v>
      </c>
      <c r="AE30" s="56">
        <v>14</v>
      </c>
      <c r="AF30" s="25" t="s">
        <v>16</v>
      </c>
      <c r="AG30" s="78">
        <v>0.8546</v>
      </c>
      <c r="AK30" s="74">
        <v>14</v>
      </c>
      <c r="AL30" s="45" t="s">
        <v>22</v>
      </c>
      <c r="AM30" s="76">
        <v>0.6296</v>
      </c>
      <c r="AN30" s="3"/>
      <c r="AO30" s="3"/>
      <c r="AQ30" s="74">
        <v>14</v>
      </c>
      <c r="AR30" s="45" t="s">
        <v>197</v>
      </c>
      <c r="AS30" s="47">
        <v>0.6575</v>
      </c>
      <c r="AU30" s="3">
        <f>AV30/$AU$2</f>
        <v>0.9104477611940298</v>
      </c>
      <c r="AV30">
        <v>122</v>
      </c>
      <c r="AW30" s="67"/>
      <c r="AX30" s="62" t="s">
        <v>174</v>
      </c>
      <c r="AY30" s="62">
        <v>69.36</v>
      </c>
      <c r="AZ30" s="62">
        <v>13.63</v>
      </c>
      <c r="BC30">
        <v>7</v>
      </c>
      <c r="BE30" s="100"/>
      <c r="BF30" s="99" t="s">
        <v>8</v>
      </c>
      <c r="BG30" s="99">
        <v>74.45</v>
      </c>
      <c r="BH30" s="99">
        <v>18.84</v>
      </c>
      <c r="BK30">
        <v>0</v>
      </c>
    </row>
    <row r="31" spans="5:63" ht="15" customHeight="1">
      <c r="E31" s="15">
        <v>28</v>
      </c>
      <c r="F31" s="14">
        <v>14581</v>
      </c>
      <c r="G31" s="16">
        <v>0.8698</v>
      </c>
      <c r="I31" s="15">
        <v>28</v>
      </c>
      <c r="J31" s="17">
        <v>34300</v>
      </c>
      <c r="K31" s="18">
        <v>0.8354</v>
      </c>
      <c r="M31" s="83"/>
      <c r="N31" s="21" t="s">
        <v>104</v>
      </c>
      <c r="O31" s="85"/>
      <c r="P31" s="31">
        <v>1</v>
      </c>
      <c r="Q31" s="31">
        <v>1</v>
      </c>
      <c r="S31" s="83"/>
      <c r="T31" s="21" t="s">
        <v>153</v>
      </c>
      <c r="U31" s="85"/>
      <c r="V31" s="38">
        <v>1</v>
      </c>
      <c r="W31" s="38">
        <f>64/66</f>
        <v>0.9696969696969697</v>
      </c>
      <c r="Y31" s="57"/>
      <c r="Z31" s="26" t="s">
        <v>143</v>
      </c>
      <c r="AA31" s="79"/>
      <c r="AB31" s="3">
        <f>96/110</f>
        <v>0.8727272727272727</v>
      </c>
      <c r="AC31" s="3">
        <f>81/86</f>
        <v>0.9418604651162791</v>
      </c>
      <c r="AE31" s="57"/>
      <c r="AF31" s="26" t="s">
        <v>208</v>
      </c>
      <c r="AG31" s="79"/>
      <c r="AH31" s="3">
        <v>0.9803</v>
      </c>
      <c r="AI31" s="3">
        <v>1</v>
      </c>
      <c r="AK31" s="75"/>
      <c r="AL31" s="46" t="s">
        <v>254</v>
      </c>
      <c r="AM31" s="77"/>
      <c r="AN31" s="4">
        <v>0.659</v>
      </c>
      <c r="AO31" s="3">
        <v>0.6296</v>
      </c>
      <c r="AQ31" s="75"/>
      <c r="AR31" s="46" t="s">
        <v>235</v>
      </c>
      <c r="AS31" s="48"/>
      <c r="AU31" s="3"/>
      <c r="AW31" s="67"/>
      <c r="AX31" s="62" t="s">
        <v>149</v>
      </c>
      <c r="AY31" s="62">
        <v>51.65</v>
      </c>
      <c r="AZ31" s="62">
        <v>13.41</v>
      </c>
      <c r="BC31">
        <v>169</v>
      </c>
      <c r="BE31" s="100"/>
      <c r="BF31" s="99" t="s">
        <v>12</v>
      </c>
      <c r="BG31" s="99">
        <v>59.43</v>
      </c>
      <c r="BH31" s="99">
        <v>8.79</v>
      </c>
      <c r="BK31">
        <v>101</v>
      </c>
    </row>
    <row r="32" spans="5:63" ht="12.75">
      <c r="E32" s="15">
        <v>29</v>
      </c>
      <c r="F32" s="14">
        <v>15771</v>
      </c>
      <c r="G32" s="16">
        <v>0.9408</v>
      </c>
      <c r="I32" s="15">
        <v>29</v>
      </c>
      <c r="J32" s="17">
        <v>36020</v>
      </c>
      <c r="K32" s="18">
        <v>0.8773</v>
      </c>
      <c r="M32" s="82">
        <v>15</v>
      </c>
      <c r="N32" s="22" t="s">
        <v>105</v>
      </c>
      <c r="O32" s="86">
        <v>0.6192</v>
      </c>
      <c r="P32" s="31"/>
      <c r="Q32" s="31"/>
      <c r="S32" s="82">
        <v>15</v>
      </c>
      <c r="T32" s="22" t="s">
        <v>3</v>
      </c>
      <c r="U32" s="84">
        <v>0.4305</v>
      </c>
      <c r="W32" s="38"/>
      <c r="Y32" s="56">
        <v>15</v>
      </c>
      <c r="Z32" s="25" t="s">
        <v>193</v>
      </c>
      <c r="AA32" s="78">
        <v>0.5551</v>
      </c>
      <c r="AE32" s="56">
        <v>15</v>
      </c>
      <c r="AF32" s="25" t="s">
        <v>1</v>
      </c>
      <c r="AG32" s="78">
        <v>0.8807</v>
      </c>
      <c r="AK32" s="74">
        <v>15</v>
      </c>
      <c r="AL32" s="45" t="s">
        <v>255</v>
      </c>
      <c r="AM32" s="76">
        <v>0.6596</v>
      </c>
      <c r="AN32" s="3"/>
      <c r="AO32" s="3"/>
      <c r="AQ32" s="74">
        <v>15</v>
      </c>
      <c r="AR32" s="45" t="s">
        <v>209</v>
      </c>
      <c r="AS32" s="76">
        <v>0.7387</v>
      </c>
      <c r="AU32" s="3">
        <f>AV32/$AU$2</f>
        <v>1</v>
      </c>
      <c r="AV32">
        <v>134</v>
      </c>
      <c r="AW32" s="67">
        <v>8</v>
      </c>
      <c r="AX32" s="62" t="s">
        <v>1</v>
      </c>
      <c r="AY32" s="62" t="s">
        <v>303</v>
      </c>
      <c r="AZ32" s="62" t="s">
        <v>305</v>
      </c>
      <c r="BA32">
        <f>AY34+AZ34</f>
        <v>72.55</v>
      </c>
      <c r="BB32" s="63">
        <f>(BC32+BC33)/1.83</f>
        <v>94.53551912568305</v>
      </c>
      <c r="BC32">
        <v>56</v>
      </c>
      <c r="BE32" s="100">
        <v>8</v>
      </c>
      <c r="BF32" s="99" t="s">
        <v>32</v>
      </c>
      <c r="BG32" s="99" t="s">
        <v>239</v>
      </c>
      <c r="BH32" s="99" t="s">
        <v>478</v>
      </c>
      <c r="BI32">
        <f>BG34+BH34</f>
        <v>86.16</v>
      </c>
      <c r="BJ32" s="63">
        <f>(BK32+BK33)/2.13</f>
        <v>99.5305164319249</v>
      </c>
      <c r="BK32">
        <v>212</v>
      </c>
    </row>
    <row r="33" spans="5:63" ht="12.75" customHeight="1">
      <c r="E33" s="15">
        <v>30</v>
      </c>
      <c r="F33" s="14">
        <v>10875</v>
      </c>
      <c r="G33" s="16">
        <v>0.6487</v>
      </c>
      <c r="I33" s="15">
        <v>30</v>
      </c>
      <c r="J33" s="17">
        <v>34384</v>
      </c>
      <c r="K33" s="18">
        <v>0.8374</v>
      </c>
      <c r="M33" s="83"/>
      <c r="N33" s="23" t="s">
        <v>106</v>
      </c>
      <c r="O33" s="87"/>
      <c r="P33" s="31">
        <v>0.5882</v>
      </c>
      <c r="Q33" s="31">
        <v>0.6</v>
      </c>
      <c r="R33" s="9">
        <f>O32-Q33</f>
        <v>0.019199999999999995</v>
      </c>
      <c r="S33" s="83"/>
      <c r="T33" s="23" t="s">
        <v>154</v>
      </c>
      <c r="U33" s="85"/>
      <c r="V33" s="38">
        <f>100/119</f>
        <v>0.8403361344537815</v>
      </c>
      <c r="W33" s="38">
        <f>61/66</f>
        <v>0.9242424242424242</v>
      </c>
      <c r="Y33" s="57"/>
      <c r="Z33" s="26" t="s">
        <v>194</v>
      </c>
      <c r="AA33" s="79"/>
      <c r="AB33" s="37">
        <v>0.7412</v>
      </c>
      <c r="AC33" s="35">
        <v>0.7364</v>
      </c>
      <c r="AE33" s="57"/>
      <c r="AF33" s="26" t="s">
        <v>209</v>
      </c>
      <c r="AG33" s="79"/>
      <c r="AH33" s="3">
        <v>1</v>
      </c>
      <c r="AI33" s="3">
        <v>1</v>
      </c>
      <c r="AK33" s="75"/>
      <c r="AL33" s="46" t="s">
        <v>256</v>
      </c>
      <c r="AM33" s="77"/>
      <c r="AN33" s="4">
        <v>0.9393</v>
      </c>
      <c r="AO33" s="3">
        <v>0.9167</v>
      </c>
      <c r="AQ33" s="75"/>
      <c r="AR33" s="46" t="s">
        <v>258</v>
      </c>
      <c r="AS33" s="77"/>
      <c r="AU33" s="3"/>
      <c r="AW33" s="67"/>
      <c r="AX33" s="62" t="s">
        <v>302</v>
      </c>
      <c r="AY33" s="62" t="s">
        <v>1</v>
      </c>
      <c r="AZ33" s="62" t="s">
        <v>306</v>
      </c>
      <c r="BA33">
        <f>AY35+AZ35</f>
        <v>87.01</v>
      </c>
      <c r="BB33" s="63">
        <f>(BC34+BC35)/1.83</f>
        <v>100</v>
      </c>
      <c r="BC33">
        <v>117</v>
      </c>
      <c r="BE33" s="100"/>
      <c r="BF33" s="99" t="s">
        <v>334</v>
      </c>
      <c r="BG33" s="99" t="s">
        <v>334</v>
      </c>
      <c r="BH33" s="99" t="s">
        <v>479</v>
      </c>
      <c r="BI33">
        <f>BG35+BH35</f>
        <v>56.06</v>
      </c>
      <c r="BJ33" s="63">
        <f>(BK34+BK35)/2.13</f>
        <v>94.36619718309859</v>
      </c>
      <c r="BK33">
        <v>0</v>
      </c>
    </row>
    <row r="34" spans="5:63" ht="12.75">
      <c r="E34" s="15">
        <v>31</v>
      </c>
      <c r="F34" s="14">
        <v>15116</v>
      </c>
      <c r="G34" s="16">
        <v>0.9017</v>
      </c>
      <c r="I34" s="15">
        <v>31</v>
      </c>
      <c r="J34" s="17">
        <v>25340</v>
      </c>
      <c r="K34" s="18">
        <v>0.6172</v>
      </c>
      <c r="M34" s="82">
        <v>16</v>
      </c>
      <c r="N34" s="20" t="s">
        <v>107</v>
      </c>
      <c r="O34" s="84">
        <v>0.8114</v>
      </c>
      <c r="P34" s="31"/>
      <c r="Q34" s="31"/>
      <c r="S34" s="82">
        <v>16</v>
      </c>
      <c r="T34" s="20" t="s">
        <v>36</v>
      </c>
      <c r="U34" s="84">
        <v>0.9727</v>
      </c>
      <c r="W34" s="38"/>
      <c r="Y34" s="56">
        <v>16</v>
      </c>
      <c r="Z34" s="27" t="s">
        <v>195</v>
      </c>
      <c r="AA34" s="80">
        <v>0.3911</v>
      </c>
      <c r="AB34" s="35"/>
      <c r="AC34" s="35"/>
      <c r="AE34" s="56">
        <v>16</v>
      </c>
      <c r="AF34" s="25" t="s">
        <v>17</v>
      </c>
      <c r="AG34" s="78">
        <v>0.7498</v>
      </c>
      <c r="AK34" s="74">
        <v>16</v>
      </c>
      <c r="AL34" s="45" t="s">
        <v>116</v>
      </c>
      <c r="AM34" s="76">
        <v>0.9621</v>
      </c>
      <c r="AN34" s="3"/>
      <c r="AO34" s="3"/>
      <c r="AQ34" s="74">
        <v>16</v>
      </c>
      <c r="AR34" s="45" t="s">
        <v>171</v>
      </c>
      <c r="AS34" s="76">
        <v>0.9291</v>
      </c>
      <c r="AU34" s="3">
        <f>AV34/$AU$2</f>
        <v>0.9850746268656716</v>
      </c>
      <c r="AV34">
        <v>132</v>
      </c>
      <c r="AW34" s="67"/>
      <c r="AX34" s="62" t="s">
        <v>303</v>
      </c>
      <c r="AY34" s="62">
        <v>18.02</v>
      </c>
      <c r="AZ34" s="62">
        <v>54.53</v>
      </c>
      <c r="BC34">
        <v>127</v>
      </c>
      <c r="BE34" s="100"/>
      <c r="BF34" s="99" t="s">
        <v>292</v>
      </c>
      <c r="BG34" s="99">
        <v>48.92</v>
      </c>
      <c r="BH34" s="99">
        <v>37.24</v>
      </c>
      <c r="BK34">
        <v>1</v>
      </c>
    </row>
    <row r="35" spans="5:63" ht="12.75">
      <c r="E35" s="15">
        <v>32</v>
      </c>
      <c r="F35" s="14">
        <v>13636</v>
      </c>
      <c r="G35" s="16">
        <v>0.8134</v>
      </c>
      <c r="I35" s="15">
        <v>32</v>
      </c>
      <c r="J35" s="17">
        <v>39257</v>
      </c>
      <c r="K35" s="18">
        <v>0.9561</v>
      </c>
      <c r="M35" s="83"/>
      <c r="N35" s="21" t="s">
        <v>108</v>
      </c>
      <c r="O35" s="85"/>
      <c r="P35" s="31">
        <v>0.9902</v>
      </c>
      <c r="Q35" s="31">
        <v>1</v>
      </c>
      <c r="R35" s="9"/>
      <c r="S35" s="83"/>
      <c r="T35" s="21" t="s">
        <v>155</v>
      </c>
      <c r="U35" s="85"/>
      <c r="V35" s="38">
        <v>1</v>
      </c>
      <c r="W35" s="38">
        <v>1</v>
      </c>
      <c r="X35" s="9"/>
      <c r="Y35" s="57"/>
      <c r="Z35" s="28" t="s">
        <v>196</v>
      </c>
      <c r="AA35" s="81"/>
      <c r="AB35" s="37">
        <v>0.0824</v>
      </c>
      <c r="AC35" s="35">
        <v>0.0727</v>
      </c>
      <c r="AD35" s="9">
        <f>AA34-AC35</f>
        <v>0.3184</v>
      </c>
      <c r="AE35" s="57"/>
      <c r="AF35" s="26" t="s">
        <v>41</v>
      </c>
      <c r="AG35" s="79"/>
      <c r="AH35" s="3">
        <v>0.9934</v>
      </c>
      <c r="AI35" s="3">
        <v>1</v>
      </c>
      <c r="AK35" s="75"/>
      <c r="AL35" s="46" t="s">
        <v>257</v>
      </c>
      <c r="AM35" s="77"/>
      <c r="AN35" s="3">
        <v>1</v>
      </c>
      <c r="AO35" s="3">
        <v>1</v>
      </c>
      <c r="AQ35" s="75"/>
      <c r="AR35" s="46" t="s">
        <v>259</v>
      </c>
      <c r="AS35" s="77"/>
      <c r="AU35" s="3"/>
      <c r="AW35" s="67"/>
      <c r="AX35" s="62" t="s">
        <v>304</v>
      </c>
      <c r="AY35" s="62">
        <v>16.75</v>
      </c>
      <c r="AZ35" s="62">
        <v>70.26</v>
      </c>
      <c r="BC35">
        <v>56</v>
      </c>
      <c r="BE35" s="100"/>
      <c r="BF35" s="99" t="s">
        <v>239</v>
      </c>
      <c r="BG35" s="99">
        <v>25.41</v>
      </c>
      <c r="BH35" s="99">
        <v>30.65</v>
      </c>
      <c r="BK35">
        <v>200</v>
      </c>
    </row>
    <row r="36" spans="5:63" ht="12.75">
      <c r="E36" s="15">
        <v>33</v>
      </c>
      <c r="F36" s="14">
        <v>13698</v>
      </c>
      <c r="G36" s="16">
        <v>0.8171</v>
      </c>
      <c r="I36" s="15">
        <v>33</v>
      </c>
      <c r="J36" s="17">
        <v>39180</v>
      </c>
      <c r="K36" s="18">
        <v>0.9542</v>
      </c>
      <c r="M36" s="82">
        <v>17</v>
      </c>
      <c r="N36" s="20" t="s">
        <v>109</v>
      </c>
      <c r="O36" s="84">
        <v>0.9676</v>
      </c>
      <c r="S36" s="82">
        <v>17</v>
      </c>
      <c r="T36" s="20" t="s">
        <v>72</v>
      </c>
      <c r="U36" s="84">
        <v>0.9797</v>
      </c>
      <c r="W36" s="38"/>
      <c r="Y36" s="56">
        <v>17</v>
      </c>
      <c r="Z36" s="25" t="s">
        <v>1</v>
      </c>
      <c r="AA36" s="78">
        <v>0.8979</v>
      </c>
      <c r="AB36" s="35"/>
      <c r="AC36" s="35"/>
      <c r="AE36" s="56">
        <v>17</v>
      </c>
      <c r="AF36" s="25" t="s">
        <v>42</v>
      </c>
      <c r="AG36" s="78">
        <v>0.922</v>
      </c>
      <c r="AK36" s="74">
        <v>17</v>
      </c>
      <c r="AL36" s="45" t="s">
        <v>87</v>
      </c>
      <c r="AM36" s="76">
        <v>0.9559</v>
      </c>
      <c r="AN36" s="3"/>
      <c r="AO36" s="3"/>
      <c r="AQ36" s="74">
        <v>17</v>
      </c>
      <c r="AR36" s="45" t="s">
        <v>36</v>
      </c>
      <c r="AS36" s="76">
        <v>0.9653</v>
      </c>
      <c r="AU36" s="3">
        <f>AV36/$AU$2</f>
        <v>1</v>
      </c>
      <c r="AV36">
        <v>134</v>
      </c>
      <c r="AW36" s="67">
        <v>9</v>
      </c>
      <c r="AX36" s="62" t="s">
        <v>143</v>
      </c>
      <c r="AY36" s="62" t="s">
        <v>2</v>
      </c>
      <c r="AZ36" s="62" t="s">
        <v>308</v>
      </c>
      <c r="BA36">
        <f>AY38+AZ38</f>
        <v>93.83</v>
      </c>
      <c r="BB36" s="63">
        <f>(BC36+BC37)/1.83</f>
        <v>100</v>
      </c>
      <c r="BC36">
        <v>182</v>
      </c>
      <c r="BE36" s="100">
        <v>9</v>
      </c>
      <c r="BF36" s="99" t="s">
        <v>153</v>
      </c>
      <c r="BG36" s="99" t="s">
        <v>34</v>
      </c>
      <c r="BH36" s="99" t="s">
        <v>481</v>
      </c>
      <c r="BI36">
        <f>BG38+BH38</f>
        <v>95.3</v>
      </c>
      <c r="BJ36" s="63">
        <f>(BK36+BK37)/2.13</f>
        <v>100</v>
      </c>
      <c r="BK36">
        <v>213</v>
      </c>
    </row>
    <row r="37" spans="5:64" ht="12.75">
      <c r="E37" s="15">
        <v>34</v>
      </c>
      <c r="F37" s="14">
        <v>11665</v>
      </c>
      <c r="G37" s="16">
        <v>0.6958</v>
      </c>
      <c r="I37" s="15">
        <v>34</v>
      </c>
      <c r="J37" s="17">
        <v>9955</v>
      </c>
      <c r="K37" s="18">
        <v>0.2425</v>
      </c>
      <c r="M37" s="83"/>
      <c r="N37" s="21" t="s">
        <v>110</v>
      </c>
      <c r="O37" s="85"/>
      <c r="P37" s="31">
        <v>1</v>
      </c>
      <c r="Q37" s="31">
        <v>1</v>
      </c>
      <c r="S37" s="83"/>
      <c r="T37" s="21" t="s">
        <v>156</v>
      </c>
      <c r="U37" s="85"/>
      <c r="V37" s="38">
        <v>1</v>
      </c>
      <c r="W37" s="38">
        <v>1</v>
      </c>
      <c r="Y37" s="57"/>
      <c r="Z37" s="26" t="s">
        <v>175</v>
      </c>
      <c r="AA37" s="79"/>
      <c r="AB37" s="3">
        <f>109/110</f>
        <v>0.990909090909091</v>
      </c>
      <c r="AC37" s="3">
        <v>1</v>
      </c>
      <c r="AE37" s="57"/>
      <c r="AF37" s="26" t="s">
        <v>143</v>
      </c>
      <c r="AG37" s="79"/>
      <c r="AH37" s="3">
        <v>1</v>
      </c>
      <c r="AI37" s="3">
        <v>1</v>
      </c>
      <c r="AK37" s="75"/>
      <c r="AL37" s="46" t="s">
        <v>239</v>
      </c>
      <c r="AM37" s="77"/>
      <c r="AN37" s="3">
        <v>1</v>
      </c>
      <c r="AO37" s="3">
        <v>1</v>
      </c>
      <c r="AQ37" s="75"/>
      <c r="AR37" s="46" t="s">
        <v>260</v>
      </c>
      <c r="AS37" s="77"/>
      <c r="AU37" s="3"/>
      <c r="AW37" s="67"/>
      <c r="AX37" s="62" t="s">
        <v>307</v>
      </c>
      <c r="AY37" s="62" t="s">
        <v>307</v>
      </c>
      <c r="AZ37" s="62" t="s">
        <v>309</v>
      </c>
      <c r="BA37" s="42">
        <f>AY39+AZ39</f>
        <v>38.019999999999996</v>
      </c>
      <c r="BB37" s="63">
        <f>(BC38+BC39)/1.83</f>
        <v>8.19672131147541</v>
      </c>
      <c r="BC37">
        <v>1</v>
      </c>
      <c r="BD37" s="65">
        <f>BA37-BB37</f>
        <v>29.82327868852459</v>
      </c>
      <c r="BE37" s="100"/>
      <c r="BF37" s="99" t="s">
        <v>373</v>
      </c>
      <c r="BG37" s="99" t="s">
        <v>373</v>
      </c>
      <c r="BH37" s="99" t="s">
        <v>482</v>
      </c>
      <c r="BI37" s="102">
        <f>BG39+BH39</f>
        <v>53.89</v>
      </c>
      <c r="BJ37" s="63">
        <f>(BK38+BK39)/2.13</f>
        <v>96.71361502347418</v>
      </c>
      <c r="BK37">
        <v>0</v>
      </c>
      <c r="BL37" s="65"/>
    </row>
    <row r="38" spans="5:63" ht="12.75">
      <c r="E38" s="15">
        <v>35</v>
      </c>
      <c r="F38" s="14">
        <v>4824</v>
      </c>
      <c r="G38" s="16">
        <v>0.2878</v>
      </c>
      <c r="I38" s="15">
        <v>35</v>
      </c>
      <c r="J38" s="17">
        <v>15642</v>
      </c>
      <c r="K38" s="18">
        <v>0.381</v>
      </c>
      <c r="M38" s="82">
        <v>18</v>
      </c>
      <c r="N38" s="22" t="s">
        <v>111</v>
      </c>
      <c r="O38" s="84">
        <v>0.482</v>
      </c>
      <c r="P38" s="31"/>
      <c r="Q38" s="31"/>
      <c r="S38" s="82">
        <v>18</v>
      </c>
      <c r="T38" s="20" t="s">
        <v>157</v>
      </c>
      <c r="U38" s="84">
        <v>0.6671</v>
      </c>
      <c r="Y38" s="56">
        <v>18</v>
      </c>
      <c r="Z38" s="25" t="s">
        <v>60</v>
      </c>
      <c r="AA38" s="78">
        <v>0.4592</v>
      </c>
      <c r="AE38" s="56">
        <v>18</v>
      </c>
      <c r="AF38" s="25" t="s">
        <v>43</v>
      </c>
      <c r="AG38" s="78">
        <v>0.7108</v>
      </c>
      <c r="AK38" s="74">
        <v>18</v>
      </c>
      <c r="AL38" s="45" t="s">
        <v>240</v>
      </c>
      <c r="AM38" s="76">
        <v>0.5729</v>
      </c>
      <c r="AN38" s="3"/>
      <c r="AO38" s="3"/>
      <c r="AQ38" s="74">
        <v>18</v>
      </c>
      <c r="AR38" s="45" t="s">
        <v>52</v>
      </c>
      <c r="AS38" s="76">
        <v>0.6854</v>
      </c>
      <c r="AU38" s="3">
        <f>AV38/$AU$2</f>
        <v>0.9776119402985075</v>
      </c>
      <c r="AV38">
        <v>131</v>
      </c>
      <c r="AW38" s="67"/>
      <c r="AX38" s="62" t="s">
        <v>228</v>
      </c>
      <c r="AY38" s="62">
        <v>53.03</v>
      </c>
      <c r="AZ38" s="62">
        <v>40.8</v>
      </c>
      <c r="BC38">
        <v>0</v>
      </c>
      <c r="BE38" s="100"/>
      <c r="BF38" s="99" t="s">
        <v>480</v>
      </c>
      <c r="BG38" s="99">
        <v>66.6</v>
      </c>
      <c r="BH38" s="99">
        <v>28.7</v>
      </c>
      <c r="BK38">
        <v>0</v>
      </c>
    </row>
    <row r="39" spans="5:63" ht="12.75">
      <c r="E39" s="15">
        <v>36</v>
      </c>
      <c r="F39" s="14">
        <v>11653</v>
      </c>
      <c r="G39" s="16">
        <v>0.6951</v>
      </c>
      <c r="I39" s="15">
        <v>36</v>
      </c>
      <c r="J39" s="17">
        <v>33788</v>
      </c>
      <c r="K39" s="18">
        <v>0.8229</v>
      </c>
      <c r="M39" s="83"/>
      <c r="N39" s="23" t="s">
        <v>112</v>
      </c>
      <c r="O39" s="85"/>
      <c r="P39" s="33">
        <v>0.598</v>
      </c>
      <c r="Q39" s="31">
        <v>0.5333</v>
      </c>
      <c r="S39" s="83"/>
      <c r="T39" s="21" t="s">
        <v>158</v>
      </c>
      <c r="U39" s="85"/>
      <c r="V39" s="38">
        <v>0.8319</v>
      </c>
      <c r="W39" s="38">
        <v>0.8939</v>
      </c>
      <c r="Y39" s="57"/>
      <c r="Z39" s="26" t="s">
        <v>178</v>
      </c>
      <c r="AA39" s="79"/>
      <c r="AB39" s="37">
        <v>0.869</v>
      </c>
      <c r="AC39" s="3">
        <f>72/86</f>
        <v>0.8372093023255814</v>
      </c>
      <c r="AE39" s="57"/>
      <c r="AF39" s="26" t="s">
        <v>44</v>
      </c>
      <c r="AG39" s="79"/>
      <c r="AH39" s="3">
        <v>0.9803</v>
      </c>
      <c r="AI39" s="3">
        <v>0.9919</v>
      </c>
      <c r="AK39" s="75"/>
      <c r="AL39" s="46" t="s">
        <v>81</v>
      </c>
      <c r="AM39" s="77"/>
      <c r="AN39" s="3">
        <v>0.8939</v>
      </c>
      <c r="AO39" s="5">
        <v>0.9537</v>
      </c>
      <c r="AQ39" s="75"/>
      <c r="AR39" s="46" t="s">
        <v>16</v>
      </c>
      <c r="AS39" s="77"/>
      <c r="AU39" s="3"/>
      <c r="AW39" s="67"/>
      <c r="AX39" s="62" t="s">
        <v>2</v>
      </c>
      <c r="AY39" s="62">
        <v>16.65</v>
      </c>
      <c r="AZ39" s="62">
        <v>21.37</v>
      </c>
      <c r="BC39">
        <v>15</v>
      </c>
      <c r="BE39" s="100"/>
      <c r="BF39" s="99" t="s">
        <v>34</v>
      </c>
      <c r="BG39" s="99">
        <v>36.41</v>
      </c>
      <c r="BH39" s="99">
        <v>17.48</v>
      </c>
      <c r="BK39">
        <v>206</v>
      </c>
    </row>
    <row r="40" spans="5:63" ht="12.75">
      <c r="E40" s="15">
        <v>37</v>
      </c>
      <c r="F40" s="14">
        <v>12427</v>
      </c>
      <c r="G40" s="16">
        <v>0.7413</v>
      </c>
      <c r="I40" s="15">
        <v>37</v>
      </c>
      <c r="J40" s="17">
        <v>33470</v>
      </c>
      <c r="K40" s="18">
        <v>0.8152</v>
      </c>
      <c r="M40" s="82">
        <v>19</v>
      </c>
      <c r="N40" s="20" t="s">
        <v>113</v>
      </c>
      <c r="O40" s="84">
        <v>0.799</v>
      </c>
      <c r="P40" s="31"/>
      <c r="Q40" s="31"/>
      <c r="S40" s="82">
        <v>19</v>
      </c>
      <c r="T40" s="20" t="s">
        <v>15</v>
      </c>
      <c r="U40" s="84">
        <v>0.7421</v>
      </c>
      <c r="V40" s="38"/>
      <c r="W40" s="38"/>
      <c r="Y40" s="56">
        <v>19</v>
      </c>
      <c r="Z40" s="25" t="s">
        <v>2</v>
      </c>
      <c r="AA40" s="78">
        <v>0.9537</v>
      </c>
      <c r="AB40" s="35"/>
      <c r="AC40" s="35"/>
      <c r="AE40" s="56">
        <v>19</v>
      </c>
      <c r="AF40" s="27" t="s">
        <v>3</v>
      </c>
      <c r="AG40" s="78">
        <v>0.3766</v>
      </c>
      <c r="AK40" s="74">
        <v>19</v>
      </c>
      <c r="AL40" s="45" t="s">
        <v>242</v>
      </c>
      <c r="AM40" s="76">
        <v>0.8208</v>
      </c>
      <c r="AN40" s="3"/>
      <c r="AO40" s="3"/>
      <c r="AQ40" s="74">
        <v>19</v>
      </c>
      <c r="AR40" s="45" t="s">
        <v>29</v>
      </c>
      <c r="AS40" s="76">
        <v>0.5808</v>
      </c>
      <c r="AU40" s="3">
        <f>AV40/$AU$2</f>
        <v>0.9552238805970149</v>
      </c>
      <c r="AV40">
        <v>128</v>
      </c>
      <c r="AW40" s="67">
        <v>10</v>
      </c>
      <c r="AX40" s="62" t="s">
        <v>310</v>
      </c>
      <c r="AY40" s="62" t="s">
        <v>311</v>
      </c>
      <c r="AZ40" s="62" t="s">
        <v>313</v>
      </c>
      <c r="BA40">
        <f>AY42+AZ42</f>
        <v>83.8</v>
      </c>
      <c r="BB40" s="63">
        <f>(BC40+BC41)/1.83</f>
        <v>96.72131147540983</v>
      </c>
      <c r="BC40">
        <v>120</v>
      </c>
      <c r="BE40" s="100">
        <v>10</v>
      </c>
      <c r="BF40" s="99" t="s">
        <v>10</v>
      </c>
      <c r="BG40" s="99" t="s">
        <v>35</v>
      </c>
      <c r="BH40" s="99" t="s">
        <v>484</v>
      </c>
      <c r="BI40">
        <f>BG42+BH42</f>
        <v>91.18</v>
      </c>
      <c r="BJ40" s="63">
        <f>(BK40+BK41)/2.13</f>
        <v>100</v>
      </c>
      <c r="BK40">
        <v>210</v>
      </c>
    </row>
    <row r="41" spans="5:63" ht="12.75">
      <c r="E41" s="15">
        <v>38</v>
      </c>
      <c r="F41" s="14">
        <v>8679</v>
      </c>
      <c r="G41" s="16">
        <v>0.5177</v>
      </c>
      <c r="I41" s="15">
        <v>38</v>
      </c>
      <c r="J41" s="17">
        <v>16689</v>
      </c>
      <c r="K41" s="18">
        <v>0.4065</v>
      </c>
      <c r="M41" s="83"/>
      <c r="N41" s="21" t="s">
        <v>114</v>
      </c>
      <c r="O41" s="85"/>
      <c r="P41" s="31">
        <v>0.9608</v>
      </c>
      <c r="Q41" s="31">
        <v>1</v>
      </c>
      <c r="S41" s="83"/>
      <c r="T41" s="21" t="s">
        <v>159</v>
      </c>
      <c r="U41" s="85"/>
      <c r="V41" s="38">
        <f>116/119</f>
        <v>0.9747899159663865</v>
      </c>
      <c r="W41" s="38">
        <v>1</v>
      </c>
      <c r="Y41" s="57"/>
      <c r="Z41" s="26" t="s">
        <v>181</v>
      </c>
      <c r="AA41" s="79"/>
      <c r="AB41" s="3">
        <v>1</v>
      </c>
      <c r="AC41" s="3">
        <v>1</v>
      </c>
      <c r="AE41" s="57"/>
      <c r="AF41" s="28" t="s">
        <v>45</v>
      </c>
      <c r="AG41" s="79"/>
      <c r="AH41" s="3">
        <v>0.6053</v>
      </c>
      <c r="AI41" s="3">
        <v>0.6504</v>
      </c>
      <c r="AK41" s="75"/>
      <c r="AL41" s="46" t="s">
        <v>134</v>
      </c>
      <c r="AM41" s="77"/>
      <c r="AN41" s="4">
        <v>0.9848</v>
      </c>
      <c r="AO41" s="3">
        <v>0.9815</v>
      </c>
      <c r="AQ41" s="75"/>
      <c r="AR41" s="46" t="s">
        <v>23</v>
      </c>
      <c r="AS41" s="77"/>
      <c r="AU41" s="3"/>
      <c r="AW41" s="67"/>
      <c r="AX41" s="62" t="s">
        <v>265</v>
      </c>
      <c r="AY41" s="62" t="s">
        <v>312</v>
      </c>
      <c r="AZ41" s="62" t="s">
        <v>314</v>
      </c>
      <c r="BA41">
        <f>AY43+AZ43</f>
        <v>54.25</v>
      </c>
      <c r="BB41" s="63">
        <f>(BC42+BC43)/1.83</f>
        <v>88.52459016393442</v>
      </c>
      <c r="BC41">
        <v>57</v>
      </c>
      <c r="BE41" s="100"/>
      <c r="BF41" s="99" t="s">
        <v>35</v>
      </c>
      <c r="BG41" s="99" t="s">
        <v>10</v>
      </c>
      <c r="BH41" s="99" t="s">
        <v>485</v>
      </c>
      <c r="BI41">
        <f>BG43+BH43</f>
        <v>52.2</v>
      </c>
      <c r="BJ41" s="63">
        <f>(BK42+BK43)/2.13</f>
        <v>89.2018779342723</v>
      </c>
      <c r="BK41">
        <v>3</v>
      </c>
    </row>
    <row r="42" spans="5:63" ht="12.75">
      <c r="E42" s="15">
        <v>39</v>
      </c>
      <c r="F42" s="14">
        <v>8965</v>
      </c>
      <c r="G42" s="16">
        <v>0.5348</v>
      </c>
      <c r="I42" s="15">
        <v>39</v>
      </c>
      <c r="J42" s="17">
        <v>18844</v>
      </c>
      <c r="K42" s="18">
        <v>0.4589</v>
      </c>
      <c r="M42" s="82">
        <v>20</v>
      </c>
      <c r="N42" s="20" t="s">
        <v>115</v>
      </c>
      <c r="O42" s="84">
        <v>0.8099</v>
      </c>
      <c r="S42" s="82">
        <v>20</v>
      </c>
      <c r="T42" s="20" t="s">
        <v>52</v>
      </c>
      <c r="U42" s="84">
        <v>0.7982</v>
      </c>
      <c r="Y42" s="56">
        <v>20</v>
      </c>
      <c r="Z42" s="27" t="s">
        <v>183</v>
      </c>
      <c r="AA42" s="78">
        <v>0.5312</v>
      </c>
      <c r="AB42" s="35"/>
      <c r="AC42" s="35"/>
      <c r="AE42" s="56">
        <v>20</v>
      </c>
      <c r="AF42" s="25" t="s">
        <v>0</v>
      </c>
      <c r="AG42" s="78">
        <v>0.8987</v>
      </c>
      <c r="AK42" s="74">
        <v>20</v>
      </c>
      <c r="AL42" s="45" t="s">
        <v>244</v>
      </c>
      <c r="AM42" s="76">
        <v>0.299</v>
      </c>
      <c r="AN42" s="3"/>
      <c r="AO42" s="3"/>
      <c r="AQ42" s="74">
        <v>20</v>
      </c>
      <c r="AR42" s="45" t="s">
        <v>18</v>
      </c>
      <c r="AS42" s="76">
        <v>0.7881</v>
      </c>
      <c r="AU42" s="3">
        <f>AV42/$AU$2</f>
        <v>1</v>
      </c>
      <c r="AV42">
        <v>134</v>
      </c>
      <c r="AW42" s="67"/>
      <c r="AX42" s="62" t="s">
        <v>311</v>
      </c>
      <c r="AY42" s="62">
        <v>44.12</v>
      </c>
      <c r="AZ42" s="62">
        <v>39.68</v>
      </c>
      <c r="BC42">
        <v>59</v>
      </c>
      <c r="BE42" s="100"/>
      <c r="BF42" s="99" t="s">
        <v>25</v>
      </c>
      <c r="BG42" s="99">
        <v>70.79</v>
      </c>
      <c r="BH42" s="99">
        <v>20.39</v>
      </c>
      <c r="BK42">
        <v>2</v>
      </c>
    </row>
    <row r="43" spans="5:63" ht="12.75">
      <c r="E43" s="15">
        <v>40</v>
      </c>
      <c r="F43" s="14">
        <v>12771</v>
      </c>
      <c r="G43" s="16">
        <v>0.7618</v>
      </c>
      <c r="I43" s="15">
        <v>40</v>
      </c>
      <c r="J43" s="17">
        <v>24860</v>
      </c>
      <c r="K43" s="18">
        <v>0.6055</v>
      </c>
      <c r="M43" s="83"/>
      <c r="N43" s="21" t="s">
        <v>116</v>
      </c>
      <c r="O43" s="85"/>
      <c r="P43" s="31">
        <v>0.9902</v>
      </c>
      <c r="Q43" s="31">
        <v>1</v>
      </c>
      <c r="S43" s="83"/>
      <c r="T43" s="21" t="s">
        <v>160</v>
      </c>
      <c r="U43" s="85"/>
      <c r="V43" s="38">
        <f>118/119</f>
        <v>0.9915966386554622</v>
      </c>
      <c r="W43" s="38">
        <v>1</v>
      </c>
      <c r="Y43" s="57"/>
      <c r="Z43" s="28" t="s">
        <v>152</v>
      </c>
      <c r="AA43" s="79"/>
      <c r="AB43" s="3">
        <f>104/110</f>
        <v>0.9454545454545454</v>
      </c>
      <c r="AC43" s="3">
        <f>85/86</f>
        <v>0.9883720930232558</v>
      </c>
      <c r="AE43" s="57"/>
      <c r="AF43" s="26" t="s">
        <v>210</v>
      </c>
      <c r="AG43" s="79"/>
      <c r="AH43" s="3">
        <v>1</v>
      </c>
      <c r="AI43" s="3">
        <v>1</v>
      </c>
      <c r="AK43" s="75"/>
      <c r="AL43" s="46" t="s">
        <v>128</v>
      </c>
      <c r="AM43" s="77"/>
      <c r="AN43" s="4">
        <v>0.7424</v>
      </c>
      <c r="AO43" s="3">
        <v>0.7037</v>
      </c>
      <c r="AQ43" s="75"/>
      <c r="AR43" s="46" t="s">
        <v>169</v>
      </c>
      <c r="AS43" s="77"/>
      <c r="AU43" s="3"/>
      <c r="AW43" s="67"/>
      <c r="AX43" s="62" t="s">
        <v>312</v>
      </c>
      <c r="AY43" s="62">
        <v>37.95</v>
      </c>
      <c r="AZ43" s="62">
        <v>16.3</v>
      </c>
      <c r="BC43">
        <v>103</v>
      </c>
      <c r="BE43" s="100"/>
      <c r="BF43" s="99" t="s">
        <v>483</v>
      </c>
      <c r="BG43" s="99">
        <v>34.33</v>
      </c>
      <c r="BH43" s="99">
        <v>17.87</v>
      </c>
      <c r="BK43">
        <v>188</v>
      </c>
    </row>
    <row r="44" spans="5:63" ht="12.75">
      <c r="E44" s="15">
        <v>41</v>
      </c>
      <c r="F44" s="14">
        <v>10871</v>
      </c>
      <c r="G44" s="16">
        <v>0.6485</v>
      </c>
      <c r="I44" s="15">
        <v>41</v>
      </c>
      <c r="J44" s="17">
        <v>35250</v>
      </c>
      <c r="K44" s="18">
        <v>0.8585</v>
      </c>
      <c r="M44" s="82">
        <v>21</v>
      </c>
      <c r="N44" s="22" t="s">
        <v>117</v>
      </c>
      <c r="O44" s="84">
        <v>0.5325</v>
      </c>
      <c r="P44" s="31"/>
      <c r="Q44" s="31"/>
      <c r="S44" s="82">
        <v>21</v>
      </c>
      <c r="T44" s="20" t="s">
        <v>27</v>
      </c>
      <c r="U44" s="84">
        <v>0.5416</v>
      </c>
      <c r="Y44" s="56">
        <v>21</v>
      </c>
      <c r="Z44" s="25" t="s">
        <v>3</v>
      </c>
      <c r="AA44" s="78">
        <v>0.7334</v>
      </c>
      <c r="AE44" s="56">
        <v>21</v>
      </c>
      <c r="AF44" s="25" t="s">
        <v>18</v>
      </c>
      <c r="AG44" s="80">
        <v>0.8833</v>
      </c>
      <c r="AK44" s="74">
        <v>21</v>
      </c>
      <c r="AL44" s="45" t="s">
        <v>247</v>
      </c>
      <c r="AM44" s="76">
        <v>0.7646</v>
      </c>
      <c r="AN44" s="3"/>
      <c r="AO44" s="3"/>
      <c r="AQ44" s="74">
        <v>21</v>
      </c>
      <c r="AR44" s="45" t="s">
        <v>14</v>
      </c>
      <c r="AS44" s="76">
        <v>0.9266</v>
      </c>
      <c r="AU44" s="3">
        <f>AV44/$AU$2</f>
        <v>1</v>
      </c>
      <c r="AV44">
        <v>134</v>
      </c>
      <c r="AW44" s="67">
        <v>11</v>
      </c>
      <c r="AX44" s="62" t="s">
        <v>28</v>
      </c>
      <c r="AY44" s="62" t="s">
        <v>8</v>
      </c>
      <c r="AZ44" s="62" t="s">
        <v>316</v>
      </c>
      <c r="BA44">
        <f>AY46+AZ46</f>
        <v>96.42999999999999</v>
      </c>
      <c r="BB44" s="63">
        <f>(BC44+BC45)/1.83</f>
        <v>100</v>
      </c>
      <c r="BC44">
        <v>183</v>
      </c>
      <c r="BE44" s="100">
        <v>11</v>
      </c>
      <c r="BF44" s="99" t="s">
        <v>486</v>
      </c>
      <c r="BG44" s="99" t="s">
        <v>49</v>
      </c>
      <c r="BH44" s="99" t="s">
        <v>488</v>
      </c>
      <c r="BI44">
        <f>BG46+BH46</f>
        <v>85.25999999999999</v>
      </c>
      <c r="BJ44" s="63">
        <f>(BK44+BK45)/2.13</f>
        <v>100</v>
      </c>
      <c r="BK44">
        <v>213</v>
      </c>
    </row>
    <row r="45" spans="5:63" ht="12.75">
      <c r="E45" s="15">
        <v>42</v>
      </c>
      <c r="F45" s="14">
        <v>5636</v>
      </c>
      <c r="G45" s="16">
        <v>0.3362</v>
      </c>
      <c r="I45" s="15">
        <v>42</v>
      </c>
      <c r="J45" s="17">
        <v>25018</v>
      </c>
      <c r="K45" s="18">
        <v>0.6093</v>
      </c>
      <c r="M45" s="83"/>
      <c r="N45" s="23" t="s">
        <v>118</v>
      </c>
      <c r="O45" s="85"/>
      <c r="P45" s="31">
        <v>0.6765</v>
      </c>
      <c r="Q45" s="31">
        <v>0.8667</v>
      </c>
      <c r="R45" s="9"/>
      <c r="S45" s="83"/>
      <c r="T45" s="21" t="s">
        <v>161</v>
      </c>
      <c r="U45" s="85"/>
      <c r="V45" s="38">
        <v>0.4874</v>
      </c>
      <c r="W45" s="38">
        <v>0.5758</v>
      </c>
      <c r="X45" s="9"/>
      <c r="Y45" s="57"/>
      <c r="Z45" s="26" t="s">
        <v>187</v>
      </c>
      <c r="AA45" s="79"/>
      <c r="AB45" s="3">
        <f>99/110</f>
        <v>0.9</v>
      </c>
      <c r="AC45" s="3">
        <f>82/86</f>
        <v>0.9534883720930233</v>
      </c>
      <c r="AD45" s="9"/>
      <c r="AE45" s="57"/>
      <c r="AF45" s="26" t="s">
        <v>211</v>
      </c>
      <c r="AG45" s="81"/>
      <c r="AH45" s="3">
        <v>0.875</v>
      </c>
      <c r="AI45" s="3">
        <v>0.878</v>
      </c>
      <c r="AJ45" s="9">
        <f>AG44-AI45</f>
        <v>0.005299999999999971</v>
      </c>
      <c r="AK45" s="75"/>
      <c r="AL45" s="46" t="s">
        <v>250</v>
      </c>
      <c r="AM45" s="77"/>
      <c r="AN45" s="3">
        <v>0.9848</v>
      </c>
      <c r="AO45" s="3">
        <v>1</v>
      </c>
      <c r="AP45" s="9"/>
      <c r="AQ45" s="75"/>
      <c r="AR45" s="46" t="s">
        <v>261</v>
      </c>
      <c r="AS45" s="77"/>
      <c r="AU45" s="3"/>
      <c r="AW45" s="67"/>
      <c r="AX45" s="62" t="s">
        <v>8</v>
      </c>
      <c r="AY45" s="62" t="s">
        <v>28</v>
      </c>
      <c r="AZ45" s="62" t="s">
        <v>317</v>
      </c>
      <c r="BA45">
        <f>AY47+AZ47</f>
        <v>33.79</v>
      </c>
      <c r="BB45" s="63">
        <f>(BC46+BC47)/1.83</f>
        <v>50.81967213114754</v>
      </c>
      <c r="BC45">
        <v>0</v>
      </c>
      <c r="BE45" s="100"/>
      <c r="BF45" s="99" t="s">
        <v>487</v>
      </c>
      <c r="BG45" s="99" t="s">
        <v>486</v>
      </c>
      <c r="BH45" s="99" t="s">
        <v>489</v>
      </c>
      <c r="BI45">
        <f>BG47+BH47</f>
        <v>63.51</v>
      </c>
      <c r="BJ45" s="63">
        <f>(BK46+BK47)/2.13</f>
        <v>92.01877934272301</v>
      </c>
      <c r="BK45">
        <v>0</v>
      </c>
    </row>
    <row r="46" spans="5:63" ht="12.75">
      <c r="E46" s="15">
        <v>43</v>
      </c>
      <c r="F46" s="14">
        <v>5440</v>
      </c>
      <c r="G46" s="16">
        <v>0.3245</v>
      </c>
      <c r="I46" s="15">
        <v>43</v>
      </c>
      <c r="J46" s="17">
        <v>16589</v>
      </c>
      <c r="K46" s="18">
        <v>0.404</v>
      </c>
      <c r="M46" s="82">
        <v>22</v>
      </c>
      <c r="N46" s="20" t="s">
        <v>119</v>
      </c>
      <c r="O46" s="84">
        <v>0.9261</v>
      </c>
      <c r="P46" s="31"/>
      <c r="Q46" s="31"/>
      <c r="S46" s="82">
        <v>22</v>
      </c>
      <c r="T46" s="20" t="s">
        <v>11</v>
      </c>
      <c r="U46" s="84">
        <v>0.7014</v>
      </c>
      <c r="V46" s="38"/>
      <c r="W46" s="38"/>
      <c r="Y46" s="56">
        <v>22</v>
      </c>
      <c r="Z46" s="27" t="s">
        <v>189</v>
      </c>
      <c r="AA46" s="78">
        <v>0.3013</v>
      </c>
      <c r="AE46" s="56">
        <v>22</v>
      </c>
      <c r="AF46" s="27" t="s">
        <v>50</v>
      </c>
      <c r="AG46" s="78">
        <v>0.7577</v>
      </c>
      <c r="AK46" s="74">
        <v>22</v>
      </c>
      <c r="AL46" s="45" t="s">
        <v>53</v>
      </c>
      <c r="AM46" s="76">
        <v>0.4603</v>
      </c>
      <c r="AN46" s="3"/>
      <c r="AO46" s="3"/>
      <c r="AQ46" s="74">
        <v>22</v>
      </c>
      <c r="AR46" s="45" t="s">
        <v>262</v>
      </c>
      <c r="AS46" s="76">
        <v>0.5677</v>
      </c>
      <c r="AU46" s="3">
        <f>AV46/$AU$2</f>
        <v>0.6716417910447762</v>
      </c>
      <c r="AV46">
        <v>90</v>
      </c>
      <c r="AW46" s="67"/>
      <c r="AX46" s="62" t="s">
        <v>61</v>
      </c>
      <c r="AY46" s="62">
        <v>81.52</v>
      </c>
      <c r="AZ46" s="62">
        <v>14.91</v>
      </c>
      <c r="BC46">
        <v>0</v>
      </c>
      <c r="BE46" s="100"/>
      <c r="BF46" s="99" t="s">
        <v>49</v>
      </c>
      <c r="BG46" s="99">
        <v>49.37</v>
      </c>
      <c r="BH46" s="99">
        <v>35.89</v>
      </c>
      <c r="BK46">
        <v>0</v>
      </c>
    </row>
    <row r="47" spans="5:63" ht="12.75">
      <c r="E47" s="15">
        <v>44</v>
      </c>
      <c r="F47" s="14">
        <v>13493</v>
      </c>
      <c r="G47" s="16">
        <v>0.8049</v>
      </c>
      <c r="I47" s="15">
        <v>44</v>
      </c>
      <c r="J47" s="17">
        <v>34582</v>
      </c>
      <c r="K47" s="18">
        <v>0.8423</v>
      </c>
      <c r="M47" s="83"/>
      <c r="N47" s="21" t="s">
        <v>120</v>
      </c>
      <c r="O47" s="85"/>
      <c r="P47" s="31">
        <v>0.9902</v>
      </c>
      <c r="Q47" s="31">
        <v>1</v>
      </c>
      <c r="S47" s="83"/>
      <c r="T47" s="21" t="s">
        <v>162</v>
      </c>
      <c r="U47" s="85"/>
      <c r="V47" s="38">
        <f>116/119</f>
        <v>0.9747899159663865</v>
      </c>
      <c r="W47" s="38">
        <v>1</v>
      </c>
      <c r="Y47" s="57"/>
      <c r="Z47" s="28" t="s">
        <v>6</v>
      </c>
      <c r="AA47" s="79"/>
      <c r="AB47" s="37">
        <v>0.4167</v>
      </c>
      <c r="AC47" s="35">
        <v>0.4037</v>
      </c>
      <c r="AE47" s="57"/>
      <c r="AF47" s="28" t="s">
        <v>49</v>
      </c>
      <c r="AG47" s="79"/>
      <c r="AH47" s="3">
        <v>0.8158</v>
      </c>
      <c r="AI47" s="3">
        <v>0.8699</v>
      </c>
      <c r="AK47" s="75"/>
      <c r="AL47" s="46" t="s">
        <v>252</v>
      </c>
      <c r="AM47" s="77"/>
      <c r="AN47" s="4">
        <v>0.8484</v>
      </c>
      <c r="AO47" s="3">
        <v>0.8241</v>
      </c>
      <c r="AQ47" s="75"/>
      <c r="AR47" s="46" t="s">
        <v>59</v>
      </c>
      <c r="AS47" s="77"/>
      <c r="AU47" s="3"/>
      <c r="AW47" s="67"/>
      <c r="AX47" s="62" t="s">
        <v>315</v>
      </c>
      <c r="AY47" s="62">
        <v>19.19</v>
      </c>
      <c r="AZ47" s="62">
        <v>14.6</v>
      </c>
      <c r="BC47">
        <v>93</v>
      </c>
      <c r="BE47" s="100"/>
      <c r="BF47" s="99" t="s">
        <v>315</v>
      </c>
      <c r="BG47" s="99">
        <v>36.94</v>
      </c>
      <c r="BH47" s="99">
        <v>26.57</v>
      </c>
      <c r="BK47">
        <v>196</v>
      </c>
    </row>
    <row r="48" spans="5:63" ht="12.75">
      <c r="E48" s="15">
        <v>45</v>
      </c>
      <c r="F48" s="14">
        <v>10188</v>
      </c>
      <c r="G48" s="16">
        <v>0.6077</v>
      </c>
      <c r="I48" s="15">
        <v>45</v>
      </c>
      <c r="J48" s="17">
        <v>32725</v>
      </c>
      <c r="K48" s="18">
        <v>0.797</v>
      </c>
      <c r="M48" s="82">
        <v>23</v>
      </c>
      <c r="N48" s="20" t="s">
        <v>121</v>
      </c>
      <c r="O48" s="84">
        <v>0.9465</v>
      </c>
      <c r="P48" s="31"/>
      <c r="Q48" s="31"/>
      <c r="S48" s="82">
        <v>23</v>
      </c>
      <c r="T48" s="20" t="s">
        <v>26</v>
      </c>
      <c r="U48" s="84">
        <v>0.3513</v>
      </c>
      <c r="Y48" s="56">
        <v>23</v>
      </c>
      <c r="Z48" s="25" t="s">
        <v>35</v>
      </c>
      <c r="AA48" s="78">
        <v>0.8827</v>
      </c>
      <c r="AB48" s="35"/>
      <c r="AC48" s="35"/>
      <c r="AE48" s="56">
        <v>23</v>
      </c>
      <c r="AF48" s="27" t="s">
        <v>19</v>
      </c>
      <c r="AG48" s="80">
        <v>0.3508</v>
      </c>
      <c r="AK48" s="74">
        <v>23</v>
      </c>
      <c r="AL48" s="45" t="s">
        <v>84</v>
      </c>
      <c r="AM48" s="76">
        <v>0.9262</v>
      </c>
      <c r="AN48" s="3"/>
      <c r="AO48" s="3"/>
      <c r="AQ48" s="74">
        <v>23</v>
      </c>
      <c r="AR48" s="45" t="s">
        <v>205</v>
      </c>
      <c r="AS48" s="76">
        <v>0.4899</v>
      </c>
      <c r="AU48" s="3">
        <f>AV48/$AU$2</f>
        <v>0.9925373134328358</v>
      </c>
      <c r="AV48">
        <v>133</v>
      </c>
      <c r="AW48" s="67">
        <v>12</v>
      </c>
      <c r="AX48" s="62" t="s">
        <v>160</v>
      </c>
      <c r="AY48" s="62" t="s">
        <v>19</v>
      </c>
      <c r="AZ48" s="62" t="s">
        <v>318</v>
      </c>
      <c r="BA48">
        <f>AY50+AZ50</f>
        <v>51.57</v>
      </c>
      <c r="BB48" s="63">
        <f>(BC48+BC49)/1.83</f>
        <v>98.9071038251366</v>
      </c>
      <c r="BC48">
        <v>177</v>
      </c>
      <c r="BE48" s="100">
        <v>12</v>
      </c>
      <c r="BF48" s="99" t="s">
        <v>352</v>
      </c>
      <c r="BG48" s="99" t="s">
        <v>162</v>
      </c>
      <c r="BH48" s="99" t="s">
        <v>491</v>
      </c>
      <c r="BI48">
        <f>BG50+BH50</f>
        <v>65.57</v>
      </c>
      <c r="BJ48" s="63">
        <f>(BK48+BK49)/2.13</f>
        <v>97.1830985915493</v>
      </c>
      <c r="BK48">
        <v>200</v>
      </c>
    </row>
    <row r="49" spans="5:63" ht="13.5" customHeight="1">
      <c r="E49" s="15">
        <v>46</v>
      </c>
      <c r="F49" s="14">
        <v>9726</v>
      </c>
      <c r="G49" s="16">
        <v>0.5802</v>
      </c>
      <c r="I49" s="15">
        <v>46</v>
      </c>
      <c r="J49" s="17">
        <v>15413</v>
      </c>
      <c r="K49" s="18">
        <v>0.3754</v>
      </c>
      <c r="M49" s="83"/>
      <c r="N49" s="21" t="s">
        <v>122</v>
      </c>
      <c r="O49" s="85"/>
      <c r="P49" s="31">
        <v>0.9804</v>
      </c>
      <c r="Q49" s="31">
        <v>1</v>
      </c>
      <c r="R49" s="9"/>
      <c r="S49" s="83"/>
      <c r="T49" s="21" t="s">
        <v>43</v>
      </c>
      <c r="U49" s="85"/>
      <c r="V49" s="40">
        <v>0.7731</v>
      </c>
      <c r="W49" s="38">
        <v>0.7424</v>
      </c>
      <c r="X49" s="9"/>
      <c r="Y49" s="57"/>
      <c r="Z49" s="26" t="s">
        <v>192</v>
      </c>
      <c r="AA49" s="79"/>
      <c r="AB49" s="3">
        <f>109/110</f>
        <v>0.990909090909091</v>
      </c>
      <c r="AC49" s="3">
        <v>1</v>
      </c>
      <c r="AD49" s="9"/>
      <c r="AE49" s="57"/>
      <c r="AF49" s="28" t="s">
        <v>154</v>
      </c>
      <c r="AG49" s="81"/>
      <c r="AH49" s="3">
        <v>0</v>
      </c>
      <c r="AI49" s="3">
        <v>0</v>
      </c>
      <c r="AJ49" s="9">
        <f>AG48-AI49</f>
        <v>0.3508</v>
      </c>
      <c r="AK49" s="75"/>
      <c r="AL49" s="46" t="s">
        <v>22</v>
      </c>
      <c r="AM49" s="77"/>
      <c r="AN49" s="3">
        <v>1</v>
      </c>
      <c r="AO49" s="3">
        <v>1</v>
      </c>
      <c r="AP49" s="9"/>
      <c r="AQ49" s="75"/>
      <c r="AR49" s="46" t="s">
        <v>17</v>
      </c>
      <c r="AS49" s="77"/>
      <c r="AU49" s="3"/>
      <c r="AW49" s="67"/>
      <c r="AX49" s="62" t="s">
        <v>153</v>
      </c>
      <c r="AY49" s="62" t="s">
        <v>262</v>
      </c>
      <c r="AZ49" s="62" t="s">
        <v>319</v>
      </c>
      <c r="BA49">
        <f>AY51+AZ51</f>
        <v>43.75</v>
      </c>
      <c r="BB49" s="63">
        <f>(BC50+BC51)/1.83</f>
        <v>53.005464480874316</v>
      </c>
      <c r="BC49">
        <v>4</v>
      </c>
      <c r="BE49" s="100"/>
      <c r="BF49" s="99" t="s">
        <v>490</v>
      </c>
      <c r="BG49" s="99" t="s">
        <v>59</v>
      </c>
      <c r="BH49" s="99" t="s">
        <v>492</v>
      </c>
      <c r="BI49">
        <f>BG51+BH51</f>
        <v>63.849999999999994</v>
      </c>
      <c r="BJ49" s="63">
        <f>(BK50+BK51)/2.13</f>
        <v>79.34272300469485</v>
      </c>
      <c r="BK49">
        <v>7</v>
      </c>
    </row>
    <row r="50" spans="5:63" ht="12" customHeight="1">
      <c r="E50" s="15">
        <v>47</v>
      </c>
      <c r="F50" s="14">
        <v>14192</v>
      </c>
      <c r="G50" s="16">
        <v>0.8466</v>
      </c>
      <c r="I50" s="15">
        <v>47</v>
      </c>
      <c r="J50" s="17">
        <v>21529</v>
      </c>
      <c r="K50" s="18">
        <v>0.5243</v>
      </c>
      <c r="M50" s="82">
        <v>24</v>
      </c>
      <c r="N50" s="20" t="s">
        <v>123</v>
      </c>
      <c r="O50" s="84">
        <v>0.9632</v>
      </c>
      <c r="P50" s="31"/>
      <c r="Q50" s="31"/>
      <c r="S50" s="82">
        <v>24</v>
      </c>
      <c r="T50" s="20" t="s">
        <v>2</v>
      </c>
      <c r="U50" s="84">
        <v>0.9737</v>
      </c>
      <c r="V50" s="38"/>
      <c r="W50" s="38"/>
      <c r="Y50" s="56">
        <v>24</v>
      </c>
      <c r="Z50" s="25" t="s">
        <v>193</v>
      </c>
      <c r="AA50" s="80">
        <v>0.3533</v>
      </c>
      <c r="AB50" s="35"/>
      <c r="AC50" s="35"/>
      <c r="AE50" s="56">
        <v>24</v>
      </c>
      <c r="AF50" s="25" t="s">
        <v>212</v>
      </c>
      <c r="AG50" s="78">
        <v>0.8912</v>
      </c>
      <c r="AK50" s="74">
        <v>24</v>
      </c>
      <c r="AL50" s="45" t="s">
        <v>256</v>
      </c>
      <c r="AM50" s="76">
        <v>0.558</v>
      </c>
      <c r="AN50" s="3"/>
      <c r="AO50" s="3"/>
      <c r="AQ50" s="92">
        <v>24</v>
      </c>
      <c r="AR50" s="50" t="s">
        <v>22</v>
      </c>
      <c r="AS50" s="94">
        <v>0.9042</v>
      </c>
      <c r="AU50" s="3">
        <f>AV50/$AU$2</f>
        <v>1</v>
      </c>
      <c r="AV50">
        <v>134</v>
      </c>
      <c r="AW50" s="67"/>
      <c r="AX50" s="62" t="s">
        <v>262</v>
      </c>
      <c r="AY50" s="62">
        <v>21.17</v>
      </c>
      <c r="AZ50" s="62">
        <v>30.4</v>
      </c>
      <c r="BC50">
        <v>4</v>
      </c>
      <c r="BE50" s="100"/>
      <c r="BF50" s="99" t="s">
        <v>59</v>
      </c>
      <c r="BG50" s="99">
        <v>28.78</v>
      </c>
      <c r="BH50" s="99">
        <v>36.79</v>
      </c>
      <c r="BK50">
        <v>5</v>
      </c>
    </row>
    <row r="51" spans="5:63" ht="12.75">
      <c r="E51" s="15">
        <v>48</v>
      </c>
      <c r="F51" s="14">
        <v>12911</v>
      </c>
      <c r="G51" s="16">
        <v>0.7702</v>
      </c>
      <c r="I51" s="15">
        <v>48</v>
      </c>
      <c r="J51" s="17">
        <v>21426</v>
      </c>
      <c r="K51" s="18">
        <v>0.5218</v>
      </c>
      <c r="M51" s="83"/>
      <c r="N51" s="21" t="s">
        <v>124</v>
      </c>
      <c r="O51" s="85"/>
      <c r="P51" s="31">
        <v>1</v>
      </c>
      <c r="Q51" s="31">
        <v>1</v>
      </c>
      <c r="R51" s="9"/>
      <c r="S51" s="83"/>
      <c r="T51" s="21" t="s">
        <v>163</v>
      </c>
      <c r="U51" s="85"/>
      <c r="V51" s="38">
        <v>1</v>
      </c>
      <c r="W51" s="38">
        <v>1</v>
      </c>
      <c r="X51" s="9"/>
      <c r="Y51" s="57"/>
      <c r="Z51" s="26" t="s">
        <v>196</v>
      </c>
      <c r="AA51" s="81"/>
      <c r="AB51" s="37">
        <v>0.2209</v>
      </c>
      <c r="AC51" s="35">
        <v>0.1818</v>
      </c>
      <c r="AD51" s="9">
        <f>AA50-AC51</f>
        <v>0.1715</v>
      </c>
      <c r="AE51" s="57"/>
      <c r="AF51" s="26" t="s">
        <v>213</v>
      </c>
      <c r="AG51" s="79"/>
      <c r="AH51" s="3">
        <v>1</v>
      </c>
      <c r="AI51" s="3">
        <v>1</v>
      </c>
      <c r="AK51" s="75"/>
      <c r="AL51" s="46" t="s">
        <v>116</v>
      </c>
      <c r="AM51" s="77"/>
      <c r="AN51" s="3">
        <v>0.8258</v>
      </c>
      <c r="AO51" s="3">
        <v>0.8796</v>
      </c>
      <c r="AQ51" s="93"/>
      <c r="AR51" s="51" t="s">
        <v>263</v>
      </c>
      <c r="AS51" s="95"/>
      <c r="AU51" s="3"/>
      <c r="AW51" s="67"/>
      <c r="AX51" s="62" t="s">
        <v>19</v>
      </c>
      <c r="AY51" s="62">
        <v>26.89</v>
      </c>
      <c r="AZ51" s="62">
        <v>16.86</v>
      </c>
      <c r="BC51">
        <v>93</v>
      </c>
      <c r="BE51" s="100"/>
      <c r="BF51" s="99" t="s">
        <v>162</v>
      </c>
      <c r="BG51" s="99">
        <v>29.62</v>
      </c>
      <c r="BH51" s="99">
        <v>34.23</v>
      </c>
      <c r="BK51">
        <v>164</v>
      </c>
    </row>
    <row r="52" spans="5:63" ht="14.25" customHeight="1">
      <c r="E52" s="15">
        <v>49</v>
      </c>
      <c r="F52" s="14">
        <v>12158</v>
      </c>
      <c r="G52" s="16">
        <v>0.7252</v>
      </c>
      <c r="I52" s="15">
        <v>49</v>
      </c>
      <c r="J52" s="17">
        <v>34708</v>
      </c>
      <c r="K52" s="18">
        <v>0.8453</v>
      </c>
      <c r="M52" s="82">
        <v>25</v>
      </c>
      <c r="N52" s="22" t="s">
        <v>125</v>
      </c>
      <c r="O52" s="84">
        <v>0.2409</v>
      </c>
      <c r="S52" s="82">
        <v>25</v>
      </c>
      <c r="T52" s="20" t="s">
        <v>53</v>
      </c>
      <c r="U52" s="84">
        <v>0.9747</v>
      </c>
      <c r="Y52" s="56">
        <v>25</v>
      </c>
      <c r="Z52" s="25" t="s">
        <v>1</v>
      </c>
      <c r="AA52" s="78">
        <v>0.6954</v>
      </c>
      <c r="AB52" s="35"/>
      <c r="AC52" s="35"/>
      <c r="AE52" s="56">
        <v>25</v>
      </c>
      <c r="AF52" s="25" t="s">
        <v>53</v>
      </c>
      <c r="AG52" s="78">
        <v>0.921</v>
      </c>
      <c r="AK52" s="74">
        <v>25</v>
      </c>
      <c r="AL52" s="45" t="s">
        <v>87</v>
      </c>
      <c r="AM52" s="76">
        <v>0.8978</v>
      </c>
      <c r="AN52" s="3"/>
      <c r="AO52" s="3"/>
      <c r="AQ52" s="92">
        <v>25</v>
      </c>
      <c r="AR52" s="50" t="s">
        <v>53</v>
      </c>
      <c r="AS52" s="94">
        <v>0.9638</v>
      </c>
      <c r="AU52" s="3">
        <f>AV52/$AU$2</f>
        <v>1</v>
      </c>
      <c r="AV52">
        <v>134</v>
      </c>
      <c r="AW52" s="67">
        <v>13</v>
      </c>
      <c r="AX52" s="62" t="s">
        <v>320</v>
      </c>
      <c r="AY52" s="62" t="s">
        <v>24</v>
      </c>
      <c r="AZ52" s="62" t="s">
        <v>323</v>
      </c>
      <c r="BA52">
        <f>AY54+AZ54</f>
        <v>97.89999999999999</v>
      </c>
      <c r="BB52" s="63">
        <f>(BC52+BC53)/1.83</f>
        <v>100</v>
      </c>
      <c r="BC52">
        <v>183</v>
      </c>
      <c r="BE52" s="100">
        <v>13</v>
      </c>
      <c r="BF52" s="99" t="s">
        <v>347</v>
      </c>
      <c r="BG52" s="99" t="s">
        <v>0</v>
      </c>
      <c r="BH52" s="99" t="s">
        <v>494</v>
      </c>
      <c r="BI52">
        <f>BG54+BH54</f>
        <v>91.59</v>
      </c>
      <c r="BJ52" s="63">
        <f>(BK52+BK53)/2.13</f>
        <v>100</v>
      </c>
      <c r="BK52">
        <v>213</v>
      </c>
    </row>
    <row r="53" spans="5:63" ht="12.75">
      <c r="E53" s="15">
        <v>50</v>
      </c>
      <c r="F53" s="14">
        <v>8973</v>
      </c>
      <c r="G53" s="16">
        <v>0.5353</v>
      </c>
      <c r="I53" s="15">
        <v>50</v>
      </c>
      <c r="J53" s="17">
        <v>26647</v>
      </c>
      <c r="K53" s="18">
        <v>0.649</v>
      </c>
      <c r="M53" s="83"/>
      <c r="N53" s="23" t="s">
        <v>126</v>
      </c>
      <c r="O53" s="85"/>
      <c r="P53" s="33">
        <v>0.3431</v>
      </c>
      <c r="Q53" s="31">
        <v>0.2667</v>
      </c>
      <c r="S53" s="83"/>
      <c r="T53" s="21" t="s">
        <v>164</v>
      </c>
      <c r="U53" s="85"/>
      <c r="V53" s="38">
        <v>1</v>
      </c>
      <c r="W53" s="38">
        <v>1</v>
      </c>
      <c r="Y53" s="57"/>
      <c r="Z53" s="26" t="s">
        <v>60</v>
      </c>
      <c r="AA53" s="79"/>
      <c r="AB53" s="3">
        <f>91/110</f>
        <v>0.8272727272727273</v>
      </c>
      <c r="AC53" s="3">
        <f>78/86</f>
        <v>0.9069767441860465</v>
      </c>
      <c r="AE53" s="57"/>
      <c r="AF53" s="26" t="s">
        <v>214</v>
      </c>
      <c r="AG53" s="79"/>
      <c r="AH53" s="3">
        <v>1</v>
      </c>
      <c r="AI53" s="3">
        <v>1</v>
      </c>
      <c r="AK53" s="75"/>
      <c r="AL53" s="46" t="s">
        <v>81</v>
      </c>
      <c r="AM53" s="77"/>
      <c r="AN53" s="3">
        <v>1</v>
      </c>
      <c r="AO53" s="3">
        <v>1</v>
      </c>
      <c r="AQ53" s="93"/>
      <c r="AR53" s="51" t="s">
        <v>143</v>
      </c>
      <c r="AS53" s="95"/>
      <c r="AU53" s="3"/>
      <c r="AW53" s="67"/>
      <c r="AX53" s="62" t="s">
        <v>321</v>
      </c>
      <c r="AY53" s="62" t="s">
        <v>321</v>
      </c>
      <c r="AZ53" s="62" t="s">
        <v>324</v>
      </c>
      <c r="BA53">
        <f>AY55+AZ55</f>
        <v>34.56</v>
      </c>
      <c r="BB53" s="63">
        <f>(BC54+BC55)/1.83</f>
        <v>48.63387978142077</v>
      </c>
      <c r="BC53">
        <v>0</v>
      </c>
      <c r="BE53" s="100"/>
      <c r="BF53" s="99" t="s">
        <v>0</v>
      </c>
      <c r="BG53" s="99" t="s">
        <v>347</v>
      </c>
      <c r="BH53" s="99" t="s">
        <v>495</v>
      </c>
      <c r="BI53">
        <f>BG55+BH55</f>
        <v>45.83</v>
      </c>
      <c r="BJ53" s="63">
        <f>(BK54+BK55)/2.13</f>
        <v>94.83568075117371</v>
      </c>
      <c r="BK53">
        <v>0</v>
      </c>
    </row>
    <row r="54" spans="5:63" ht="12.75">
      <c r="E54" s="15">
        <v>51</v>
      </c>
      <c r="F54" s="14">
        <v>5541</v>
      </c>
      <c r="G54" s="16">
        <v>0.3305</v>
      </c>
      <c r="I54" s="15">
        <v>51</v>
      </c>
      <c r="J54" s="17">
        <v>30027</v>
      </c>
      <c r="K54" s="18">
        <v>0.7313</v>
      </c>
      <c r="M54" s="82">
        <v>26</v>
      </c>
      <c r="N54" s="22" t="s">
        <v>127</v>
      </c>
      <c r="O54" s="84">
        <v>0.4545</v>
      </c>
      <c r="P54" s="31"/>
      <c r="Q54" s="31"/>
      <c r="S54" s="82">
        <v>26</v>
      </c>
      <c r="T54" s="22" t="s">
        <v>25</v>
      </c>
      <c r="U54" s="84">
        <v>0.7009</v>
      </c>
      <c r="Y54" s="56">
        <v>26</v>
      </c>
      <c r="Z54" s="25" t="s">
        <v>2</v>
      </c>
      <c r="AA54" s="78">
        <v>0.909</v>
      </c>
      <c r="AB54" s="35"/>
      <c r="AC54" s="35"/>
      <c r="AE54" s="56">
        <v>26</v>
      </c>
      <c r="AF54" s="27" t="s">
        <v>54</v>
      </c>
      <c r="AG54" s="78">
        <v>0.7874</v>
      </c>
      <c r="AK54" s="74">
        <v>26</v>
      </c>
      <c r="AL54" s="45" t="s">
        <v>242</v>
      </c>
      <c r="AM54" s="76">
        <v>0.4621</v>
      </c>
      <c r="AN54" s="3"/>
      <c r="AO54" s="3"/>
      <c r="AQ54" s="92">
        <v>26</v>
      </c>
      <c r="AR54" s="50" t="s">
        <v>35</v>
      </c>
      <c r="AS54" s="94">
        <v>0.3939</v>
      </c>
      <c r="AU54" s="3">
        <f>AV54/$AU$2</f>
        <v>0.48507462686567165</v>
      </c>
      <c r="AV54">
        <v>65</v>
      </c>
      <c r="AW54" s="67"/>
      <c r="AX54" s="62" t="s">
        <v>24</v>
      </c>
      <c r="AY54" s="62">
        <v>74.77</v>
      </c>
      <c r="AZ54" s="62">
        <v>23.13</v>
      </c>
      <c r="BC54">
        <v>0</v>
      </c>
      <c r="BE54" s="100"/>
      <c r="BF54" s="99" t="s">
        <v>353</v>
      </c>
      <c r="BG54" s="99">
        <v>78.5</v>
      </c>
      <c r="BH54" s="99">
        <v>13.09</v>
      </c>
      <c r="BK54">
        <v>0</v>
      </c>
    </row>
    <row r="55" spans="5:63" ht="12.75">
      <c r="E55" s="15">
        <v>52</v>
      </c>
      <c r="F55" s="14">
        <v>11317</v>
      </c>
      <c r="G55" s="16">
        <v>0.6751</v>
      </c>
      <c r="I55" s="15">
        <v>52</v>
      </c>
      <c r="J55" s="17">
        <v>13860</v>
      </c>
      <c r="K55" s="18">
        <v>0.3376</v>
      </c>
      <c r="M55" s="83"/>
      <c r="N55" s="23" t="s">
        <v>128</v>
      </c>
      <c r="O55" s="85"/>
      <c r="P55" s="31">
        <v>0.902</v>
      </c>
      <c r="Q55" s="31">
        <v>1</v>
      </c>
      <c r="S55" s="83"/>
      <c r="T55" s="23" t="s">
        <v>17</v>
      </c>
      <c r="U55" s="85"/>
      <c r="V55" s="38">
        <v>0.8857</v>
      </c>
      <c r="W55" s="38">
        <v>0.9848</v>
      </c>
      <c r="Y55" s="57"/>
      <c r="Z55" s="26" t="s">
        <v>152</v>
      </c>
      <c r="AA55" s="79"/>
      <c r="AB55" s="3">
        <v>1</v>
      </c>
      <c r="AC55" s="3">
        <v>1</v>
      </c>
      <c r="AE55" s="57"/>
      <c r="AF55" s="28" t="s">
        <v>6</v>
      </c>
      <c r="AG55" s="79"/>
      <c r="AH55" s="3">
        <v>0.8816</v>
      </c>
      <c r="AI55" s="3">
        <v>0.9024</v>
      </c>
      <c r="AK55" s="75"/>
      <c r="AL55" s="46" t="s">
        <v>128</v>
      </c>
      <c r="AM55" s="77"/>
      <c r="AN55" s="3">
        <v>0.75</v>
      </c>
      <c r="AO55" s="3">
        <v>0.8148</v>
      </c>
      <c r="AQ55" s="93"/>
      <c r="AR55" s="51" t="s">
        <v>49</v>
      </c>
      <c r="AS55" s="95"/>
      <c r="AU55" s="3"/>
      <c r="AW55" s="67"/>
      <c r="AX55" s="62" t="s">
        <v>322</v>
      </c>
      <c r="AY55" s="62">
        <v>23.11</v>
      </c>
      <c r="AZ55" s="62">
        <v>11.45</v>
      </c>
      <c r="BC55">
        <v>89</v>
      </c>
      <c r="BE55" s="100"/>
      <c r="BF55" s="99" t="s">
        <v>493</v>
      </c>
      <c r="BG55" s="99">
        <v>33.86</v>
      </c>
      <c r="BH55" s="99">
        <v>11.97</v>
      </c>
      <c r="BK55">
        <v>202</v>
      </c>
    </row>
    <row r="56" spans="5:64" ht="15" customHeight="1">
      <c r="E56" s="15">
        <v>53</v>
      </c>
      <c r="F56" s="14">
        <v>2906</v>
      </c>
      <c r="G56" s="16">
        <v>0.1733</v>
      </c>
      <c r="I56" s="15">
        <v>53</v>
      </c>
      <c r="J56" s="17">
        <v>26862</v>
      </c>
      <c r="K56" s="18">
        <v>0.6542</v>
      </c>
      <c r="M56" s="82">
        <v>27</v>
      </c>
      <c r="N56" s="20" t="s">
        <v>129</v>
      </c>
      <c r="O56" s="88">
        <v>0.92</v>
      </c>
      <c r="P56" s="31"/>
      <c r="Q56" s="31"/>
      <c r="S56" s="82">
        <v>27</v>
      </c>
      <c r="T56" s="22" t="s">
        <v>165</v>
      </c>
      <c r="U56" s="86">
        <v>0.463</v>
      </c>
      <c r="V56" s="38"/>
      <c r="W56" s="38"/>
      <c r="Y56" s="56">
        <v>27</v>
      </c>
      <c r="Z56" s="27" t="s">
        <v>3</v>
      </c>
      <c r="AA56" s="78">
        <v>0.1476</v>
      </c>
      <c r="AB56" s="35"/>
      <c r="AC56" s="35"/>
      <c r="AE56" s="56">
        <v>27</v>
      </c>
      <c r="AF56" s="25" t="s">
        <v>55</v>
      </c>
      <c r="AG56" s="78">
        <v>0.8972</v>
      </c>
      <c r="AK56" s="74">
        <v>27</v>
      </c>
      <c r="AL56" s="45" t="s">
        <v>247</v>
      </c>
      <c r="AM56" s="76">
        <v>0.6289</v>
      </c>
      <c r="AN56" s="3"/>
      <c r="AO56" s="3"/>
      <c r="AQ56" s="92">
        <v>27</v>
      </c>
      <c r="AR56" s="50" t="s">
        <v>15</v>
      </c>
      <c r="AS56" s="94">
        <v>0.7224</v>
      </c>
      <c r="AU56" s="3">
        <f>AV56/$AU$2</f>
        <v>1</v>
      </c>
      <c r="AV56">
        <v>134</v>
      </c>
      <c r="AW56" s="67">
        <v>14</v>
      </c>
      <c r="AX56" s="62" t="s">
        <v>325</v>
      </c>
      <c r="AY56" s="62" t="s">
        <v>49</v>
      </c>
      <c r="AZ56" s="62" t="s">
        <v>326</v>
      </c>
      <c r="BA56">
        <f>AY58+AZ58</f>
        <v>62.43</v>
      </c>
      <c r="BB56" s="63">
        <f>(BC56+BC57)/1.83</f>
        <v>97.81420765027322</v>
      </c>
      <c r="BC56">
        <v>98</v>
      </c>
      <c r="BE56" s="100">
        <v>14</v>
      </c>
      <c r="BF56" s="99" t="s">
        <v>365</v>
      </c>
      <c r="BG56" s="99" t="s">
        <v>365</v>
      </c>
      <c r="BH56" s="99" t="s">
        <v>497</v>
      </c>
      <c r="BI56" s="42">
        <f>BG58+BH58</f>
        <v>66.04</v>
      </c>
      <c r="BJ56" s="63">
        <f>(BK56+BK57)/2.13</f>
        <v>57.27699530516432</v>
      </c>
      <c r="BK56">
        <v>20</v>
      </c>
      <c r="BL56" s="65">
        <f>BI56-BJ56</f>
        <v>8.763004694835686</v>
      </c>
    </row>
    <row r="57" spans="5:63" ht="12.75">
      <c r="E57" s="15">
        <v>54</v>
      </c>
      <c r="F57" s="14">
        <v>11569</v>
      </c>
      <c r="G57" s="16">
        <v>0.6901</v>
      </c>
      <c r="I57" s="15">
        <v>54</v>
      </c>
      <c r="J57" s="17">
        <v>29105</v>
      </c>
      <c r="K57" s="18">
        <v>0.7089</v>
      </c>
      <c r="M57" s="83"/>
      <c r="N57" s="21" t="s">
        <v>130</v>
      </c>
      <c r="O57" s="89"/>
      <c r="P57" s="31">
        <v>0.9902</v>
      </c>
      <c r="Q57" s="31">
        <v>1</v>
      </c>
      <c r="R57" s="9"/>
      <c r="S57" s="83"/>
      <c r="T57" s="23" t="s">
        <v>166</v>
      </c>
      <c r="U57" s="87"/>
      <c r="V57" s="40">
        <v>0.3025</v>
      </c>
      <c r="W57" s="38">
        <v>0.2576</v>
      </c>
      <c r="X57" s="9">
        <f>U56-W57</f>
        <v>0.20540000000000003</v>
      </c>
      <c r="Y57" s="57"/>
      <c r="Z57" s="28" t="s">
        <v>6</v>
      </c>
      <c r="AA57" s="79"/>
      <c r="AB57" s="37">
        <v>0.2941</v>
      </c>
      <c r="AC57" s="35">
        <v>0.243</v>
      </c>
      <c r="AE57" s="57"/>
      <c r="AF57" s="26" t="s">
        <v>157</v>
      </c>
      <c r="AG57" s="79"/>
      <c r="AH57" s="3">
        <v>1</v>
      </c>
      <c r="AI57" s="3">
        <v>1</v>
      </c>
      <c r="AK57" s="75"/>
      <c r="AL57" s="46" t="s">
        <v>252</v>
      </c>
      <c r="AM57" s="77"/>
      <c r="AN57" s="3">
        <v>0.8484</v>
      </c>
      <c r="AO57" s="3">
        <v>0.9537</v>
      </c>
      <c r="AQ57" s="93"/>
      <c r="AR57" s="51" t="s">
        <v>264</v>
      </c>
      <c r="AS57" s="95"/>
      <c r="AU57" s="3"/>
      <c r="AW57" s="67"/>
      <c r="AX57" s="62" t="s">
        <v>225</v>
      </c>
      <c r="AY57" s="62" t="s">
        <v>12</v>
      </c>
      <c r="AZ57" s="62" t="s">
        <v>327</v>
      </c>
      <c r="BA57">
        <f>AY59+AZ59</f>
        <v>82.36</v>
      </c>
      <c r="BB57" s="63">
        <f>(BC58+BC59)/1.83</f>
        <v>98.9071038251366</v>
      </c>
      <c r="BC57">
        <v>81</v>
      </c>
      <c r="BE57" s="100"/>
      <c r="BF57" s="99" t="s">
        <v>307</v>
      </c>
      <c r="BG57" s="99" t="s">
        <v>303</v>
      </c>
      <c r="BH57" s="99" t="s">
        <v>498</v>
      </c>
      <c r="BI57">
        <f>BG59+BH59</f>
        <v>74.8</v>
      </c>
      <c r="BJ57" s="63">
        <f>(BK58+BK59)/2.13</f>
        <v>97.65258215962442</v>
      </c>
      <c r="BK57">
        <v>102</v>
      </c>
    </row>
    <row r="58" spans="5:63" ht="12.75">
      <c r="E58" s="15">
        <v>55</v>
      </c>
      <c r="F58" s="14">
        <v>5323</v>
      </c>
      <c r="G58" s="16">
        <v>0.3175</v>
      </c>
      <c r="I58" s="15">
        <v>55</v>
      </c>
      <c r="J58" s="17">
        <v>26966</v>
      </c>
      <c r="K58" s="18">
        <v>0.6568</v>
      </c>
      <c r="M58" s="82">
        <v>28</v>
      </c>
      <c r="N58" s="20" t="s">
        <v>131</v>
      </c>
      <c r="O58" s="84">
        <v>0.5697</v>
      </c>
      <c r="S58" s="82">
        <v>28</v>
      </c>
      <c r="T58" s="20" t="s">
        <v>18</v>
      </c>
      <c r="U58" s="84">
        <v>0.8547</v>
      </c>
      <c r="V58" s="38"/>
      <c r="W58" s="38"/>
      <c r="Y58" s="56">
        <v>28</v>
      </c>
      <c r="Z58" s="25" t="s">
        <v>35</v>
      </c>
      <c r="AA58" s="78">
        <v>0.7678</v>
      </c>
      <c r="AB58" s="35"/>
      <c r="AC58" s="35"/>
      <c r="AE58" s="56">
        <v>28</v>
      </c>
      <c r="AF58" s="25" t="s">
        <v>21</v>
      </c>
      <c r="AG58" s="78">
        <v>0.8457</v>
      </c>
      <c r="AK58" s="74">
        <v>28</v>
      </c>
      <c r="AL58" s="45" t="s">
        <v>84</v>
      </c>
      <c r="AM58" s="76">
        <v>0.8742</v>
      </c>
      <c r="AN58" s="3"/>
      <c r="AO58" s="3"/>
      <c r="AQ58" s="92">
        <v>28</v>
      </c>
      <c r="AR58" s="50" t="s">
        <v>21</v>
      </c>
      <c r="AS58" s="96">
        <v>0.7181</v>
      </c>
      <c r="AU58" s="3">
        <v>0.3582</v>
      </c>
      <c r="AV58">
        <v>49</v>
      </c>
      <c r="AW58" s="67"/>
      <c r="AX58" s="62" t="s">
        <v>49</v>
      </c>
      <c r="AY58" s="62">
        <v>31.05</v>
      </c>
      <c r="AZ58" s="62">
        <v>31.38</v>
      </c>
      <c r="BC58">
        <v>85</v>
      </c>
      <c r="BE58" s="100"/>
      <c r="BF58" s="99" t="s">
        <v>303</v>
      </c>
      <c r="BG58" s="99">
        <v>49.02</v>
      </c>
      <c r="BH58" s="99">
        <v>17.02</v>
      </c>
      <c r="BK58">
        <v>188</v>
      </c>
    </row>
    <row r="59" spans="5:63" ht="12.75">
      <c r="E59" s="15">
        <v>56</v>
      </c>
      <c r="F59" s="14">
        <v>9344</v>
      </c>
      <c r="G59" s="16">
        <v>0.5574</v>
      </c>
      <c r="I59" s="15">
        <v>56</v>
      </c>
      <c r="J59" s="17">
        <v>12775</v>
      </c>
      <c r="K59" s="18">
        <v>0.3111</v>
      </c>
      <c r="M59" s="83"/>
      <c r="N59" s="21" t="s">
        <v>132</v>
      </c>
      <c r="O59" s="85"/>
      <c r="P59" s="31">
        <v>0.9608</v>
      </c>
      <c r="Q59" s="31">
        <v>0.9667</v>
      </c>
      <c r="S59" s="83"/>
      <c r="T59" s="21" t="s">
        <v>167</v>
      </c>
      <c r="U59" s="85"/>
      <c r="V59" s="38">
        <f>118/119</f>
        <v>0.9915966386554622</v>
      </c>
      <c r="W59" s="38">
        <v>1</v>
      </c>
      <c r="Y59" s="57"/>
      <c r="Z59" s="26" t="s">
        <v>193</v>
      </c>
      <c r="AA59" s="79"/>
      <c r="AB59" s="3">
        <f>108/110</f>
        <v>0.9818181818181818</v>
      </c>
      <c r="AC59" s="3">
        <v>1</v>
      </c>
      <c r="AE59" s="57"/>
      <c r="AF59" s="26" t="s">
        <v>25</v>
      </c>
      <c r="AG59" s="79"/>
      <c r="AH59" s="3">
        <v>0.9276</v>
      </c>
      <c r="AI59" s="3">
        <v>0.9512</v>
      </c>
      <c r="AK59" s="75"/>
      <c r="AL59" s="46" t="s">
        <v>116</v>
      </c>
      <c r="AM59" s="77"/>
      <c r="AN59" s="3">
        <v>1</v>
      </c>
      <c r="AO59" s="3">
        <v>1</v>
      </c>
      <c r="AQ59" s="93"/>
      <c r="AR59" s="51" t="s">
        <v>9</v>
      </c>
      <c r="AS59" s="97"/>
      <c r="AU59" s="3"/>
      <c r="AV59" s="9">
        <f>AS58-AU58</f>
        <v>0.35989999999999994</v>
      </c>
      <c r="AW59" s="67"/>
      <c r="AX59" s="62" t="s">
        <v>12</v>
      </c>
      <c r="AY59" s="62">
        <v>49.78</v>
      </c>
      <c r="AZ59" s="62">
        <v>32.58</v>
      </c>
      <c r="BC59">
        <v>96</v>
      </c>
      <c r="BE59" s="100"/>
      <c r="BF59" s="99" t="s">
        <v>496</v>
      </c>
      <c r="BG59" s="99">
        <v>43.81</v>
      </c>
      <c r="BH59" s="99">
        <v>30.99</v>
      </c>
      <c r="BK59">
        <v>20</v>
      </c>
    </row>
    <row r="60" spans="5:63" ht="12.75">
      <c r="E60" s="15">
        <v>57</v>
      </c>
      <c r="F60" s="14">
        <v>7416</v>
      </c>
      <c r="G60" s="16">
        <v>0.4424</v>
      </c>
      <c r="I60" s="15">
        <v>57</v>
      </c>
      <c r="J60" s="17">
        <v>29632</v>
      </c>
      <c r="K60" s="18">
        <v>0.7217</v>
      </c>
      <c r="M60" s="82">
        <v>29</v>
      </c>
      <c r="N60" s="20" t="s">
        <v>133</v>
      </c>
      <c r="O60" s="84">
        <v>0.817</v>
      </c>
      <c r="P60" s="31"/>
      <c r="Q60" s="31"/>
      <c r="S60" s="82">
        <v>29</v>
      </c>
      <c r="T60" s="20" t="s">
        <v>14</v>
      </c>
      <c r="U60" s="84">
        <v>0.754</v>
      </c>
      <c r="Y60" s="56">
        <v>29</v>
      </c>
      <c r="Z60" s="27" t="s">
        <v>1</v>
      </c>
      <c r="AA60" s="78">
        <v>0.8503</v>
      </c>
      <c r="AB60" s="35"/>
      <c r="AC60" s="35"/>
      <c r="AE60" s="56">
        <v>29</v>
      </c>
      <c r="AF60" s="25" t="s">
        <v>22</v>
      </c>
      <c r="AG60" s="78">
        <v>0.8883</v>
      </c>
      <c r="AK60" s="74">
        <v>29</v>
      </c>
      <c r="AL60" s="45" t="s">
        <v>87</v>
      </c>
      <c r="AM60" s="76">
        <v>0.7572</v>
      </c>
      <c r="AN60" s="3"/>
      <c r="AO60" s="3"/>
      <c r="AQ60" s="73">
        <v>29</v>
      </c>
      <c r="AR60" s="53" t="s">
        <v>0</v>
      </c>
      <c r="AS60" s="69">
        <v>0.8311</v>
      </c>
      <c r="AU60" s="3">
        <f aca="true" t="shared" si="0" ref="AU60:AU122">AV60/$AU$2</f>
        <v>1</v>
      </c>
      <c r="AV60">
        <v>134</v>
      </c>
      <c r="AW60" s="67">
        <v>15</v>
      </c>
      <c r="AX60" s="62" t="s">
        <v>0</v>
      </c>
      <c r="AY60" s="62" t="s">
        <v>0</v>
      </c>
      <c r="AZ60" s="62" t="s">
        <v>330</v>
      </c>
      <c r="BA60">
        <f>AY62+AZ62</f>
        <v>81.49</v>
      </c>
      <c r="BB60" s="63">
        <f>(BC60+BC61)/1.83</f>
        <v>100</v>
      </c>
      <c r="BC60">
        <v>183</v>
      </c>
      <c r="BE60" s="100">
        <v>15</v>
      </c>
      <c r="BF60" s="99" t="s">
        <v>13</v>
      </c>
      <c r="BG60" s="99" t="s">
        <v>13</v>
      </c>
      <c r="BH60" s="99" t="s">
        <v>500</v>
      </c>
      <c r="BI60">
        <f>BG62+BH62</f>
        <v>58.55</v>
      </c>
      <c r="BJ60" s="63">
        <f>(BK60+BK61)/2.13</f>
        <v>98.59154929577466</v>
      </c>
      <c r="BK60">
        <v>199</v>
      </c>
    </row>
    <row r="61" spans="5:64" ht="12.75">
      <c r="E61" s="15">
        <v>58</v>
      </c>
      <c r="F61" s="14">
        <v>2452</v>
      </c>
      <c r="G61" s="16">
        <v>0.1463</v>
      </c>
      <c r="I61" s="15">
        <v>58</v>
      </c>
      <c r="J61" s="17">
        <v>22227</v>
      </c>
      <c r="K61" s="18">
        <v>0.5413</v>
      </c>
      <c r="M61" s="83"/>
      <c r="N61" s="21" t="s">
        <v>134</v>
      </c>
      <c r="O61" s="85"/>
      <c r="P61" s="31">
        <v>0.9412</v>
      </c>
      <c r="Q61" s="31">
        <v>1</v>
      </c>
      <c r="S61" s="83"/>
      <c r="T61" s="21" t="s">
        <v>168</v>
      </c>
      <c r="U61" s="85"/>
      <c r="V61" s="38">
        <f>101/119</f>
        <v>0.8487394957983193</v>
      </c>
      <c r="W61" s="38">
        <f>59/66</f>
        <v>0.8939393939393939</v>
      </c>
      <c r="Y61" s="57"/>
      <c r="Z61" s="28" t="s">
        <v>2</v>
      </c>
      <c r="AA61" s="79"/>
      <c r="AB61" s="3">
        <v>1</v>
      </c>
      <c r="AC61" s="3">
        <v>1</v>
      </c>
      <c r="AE61" s="57"/>
      <c r="AF61" s="26" t="s">
        <v>57</v>
      </c>
      <c r="AG61" s="79"/>
      <c r="AH61" s="3">
        <v>0.9934</v>
      </c>
      <c r="AI61" s="3">
        <v>1</v>
      </c>
      <c r="AK61" s="75"/>
      <c r="AL61" s="46" t="s">
        <v>242</v>
      </c>
      <c r="AM61" s="77"/>
      <c r="AN61" s="3">
        <v>0.9924</v>
      </c>
      <c r="AO61" s="3">
        <v>1</v>
      </c>
      <c r="AQ61" s="68"/>
      <c r="AR61" s="53" t="s">
        <v>265</v>
      </c>
      <c r="AS61" s="69"/>
      <c r="AU61" s="3"/>
      <c r="AW61" s="67"/>
      <c r="AX61" s="62" t="s">
        <v>44</v>
      </c>
      <c r="AY61" s="62" t="s">
        <v>329</v>
      </c>
      <c r="AZ61" s="62" t="s">
        <v>331</v>
      </c>
      <c r="BA61">
        <f>AY63+AZ63</f>
        <v>43.09</v>
      </c>
      <c r="BB61" s="63">
        <f>(BC62+BC63)/1.83</f>
        <v>79.23497267759562</v>
      </c>
      <c r="BC61">
        <v>0</v>
      </c>
      <c r="BE61" s="100"/>
      <c r="BF61" s="99" t="s">
        <v>265</v>
      </c>
      <c r="BG61" s="99" t="s">
        <v>265</v>
      </c>
      <c r="BH61" s="99" t="s">
        <v>501</v>
      </c>
      <c r="BI61" s="42">
        <f>BG63+BH63</f>
        <v>62.1</v>
      </c>
      <c r="BJ61" s="63">
        <f>(BK62+BK63)/2.13</f>
        <v>28.63849765258216</v>
      </c>
      <c r="BK61">
        <v>11</v>
      </c>
      <c r="BL61" s="65">
        <f>BI61-BJ61</f>
        <v>33.46150234741784</v>
      </c>
    </row>
    <row r="62" spans="5:63" ht="12.75">
      <c r="E62" s="15">
        <v>59</v>
      </c>
      <c r="F62" s="14">
        <v>9557</v>
      </c>
      <c r="G62" s="16">
        <v>0.5701</v>
      </c>
      <c r="I62" s="15">
        <v>59</v>
      </c>
      <c r="J62" s="17">
        <v>13452</v>
      </c>
      <c r="K62" s="18">
        <v>0.3276</v>
      </c>
      <c r="M62" s="82">
        <v>30</v>
      </c>
      <c r="N62" s="20" t="s">
        <v>135</v>
      </c>
      <c r="O62" s="84">
        <v>0.9224</v>
      </c>
      <c r="P62" s="31"/>
      <c r="Q62" s="31"/>
      <c r="S62" s="82">
        <v>30</v>
      </c>
      <c r="T62" s="20" t="s">
        <v>169</v>
      </c>
      <c r="U62" s="84">
        <v>0.4856</v>
      </c>
      <c r="Y62" s="56">
        <v>30</v>
      </c>
      <c r="Z62" s="27" t="s">
        <v>6</v>
      </c>
      <c r="AA62" s="78">
        <v>0.5656</v>
      </c>
      <c r="AB62" s="35"/>
      <c r="AC62" s="35"/>
      <c r="AE62" s="56">
        <v>30</v>
      </c>
      <c r="AF62" s="27" t="s">
        <v>59</v>
      </c>
      <c r="AG62" s="78">
        <v>0.4362</v>
      </c>
      <c r="AK62" s="74">
        <v>30</v>
      </c>
      <c r="AL62" s="45" t="s">
        <v>247</v>
      </c>
      <c r="AM62" s="76">
        <v>0.6264</v>
      </c>
      <c r="AN62" s="3"/>
      <c r="AO62" s="3"/>
      <c r="AQ62" s="70">
        <v>30</v>
      </c>
      <c r="AR62" s="54" t="s">
        <v>1</v>
      </c>
      <c r="AS62" s="71">
        <v>0.7109</v>
      </c>
      <c r="AU62" s="3">
        <f t="shared" si="0"/>
        <v>1</v>
      </c>
      <c r="AV62">
        <v>134</v>
      </c>
      <c r="AW62" s="67"/>
      <c r="AX62" s="62" t="s">
        <v>328</v>
      </c>
      <c r="AY62" s="62">
        <v>72.36</v>
      </c>
      <c r="AZ62" s="62">
        <v>9.13</v>
      </c>
      <c r="BC62">
        <v>0</v>
      </c>
      <c r="BE62" s="100"/>
      <c r="BF62" s="99" t="s">
        <v>499</v>
      </c>
      <c r="BG62" s="99">
        <v>41.12</v>
      </c>
      <c r="BH62" s="99">
        <v>17.43</v>
      </c>
      <c r="BK62">
        <v>8</v>
      </c>
    </row>
    <row r="63" spans="5:63" ht="12.75">
      <c r="E63" s="15">
        <v>60</v>
      </c>
      <c r="F63" s="14">
        <v>6428</v>
      </c>
      <c r="G63" s="16">
        <v>0.3834</v>
      </c>
      <c r="I63" s="15">
        <v>60</v>
      </c>
      <c r="J63" s="17">
        <v>5964</v>
      </c>
      <c r="K63" s="18">
        <v>0.1453</v>
      </c>
      <c r="M63" s="83"/>
      <c r="N63" s="21" t="s">
        <v>136</v>
      </c>
      <c r="O63" s="85"/>
      <c r="P63" s="31">
        <v>0.9902</v>
      </c>
      <c r="Q63" s="31">
        <v>1</v>
      </c>
      <c r="S63" s="83"/>
      <c r="T63" s="21" t="s">
        <v>170</v>
      </c>
      <c r="U63" s="85"/>
      <c r="V63" s="38">
        <v>0.8667</v>
      </c>
      <c r="W63" s="38">
        <v>0.9242</v>
      </c>
      <c r="Y63" s="57"/>
      <c r="Z63" s="28" t="s">
        <v>35</v>
      </c>
      <c r="AA63" s="79"/>
      <c r="AB63" s="3">
        <f>104/110</f>
        <v>0.9454545454545454</v>
      </c>
      <c r="AC63" s="3">
        <v>1</v>
      </c>
      <c r="AE63" s="57"/>
      <c r="AF63" s="28" t="s">
        <v>58</v>
      </c>
      <c r="AG63" s="79"/>
      <c r="AH63" s="4">
        <v>0.9605</v>
      </c>
      <c r="AI63" s="3">
        <v>0.9593</v>
      </c>
      <c r="AK63" s="75"/>
      <c r="AL63" s="46" t="s">
        <v>84</v>
      </c>
      <c r="AM63" s="77"/>
      <c r="AN63" s="5">
        <v>0.9545</v>
      </c>
      <c r="AO63" s="3">
        <v>0.9907</v>
      </c>
      <c r="AQ63" s="70"/>
      <c r="AR63" s="54" t="s">
        <v>58</v>
      </c>
      <c r="AS63" s="71"/>
      <c r="AU63" s="3"/>
      <c r="AW63" s="67"/>
      <c r="AX63" s="62" t="s">
        <v>329</v>
      </c>
      <c r="AY63" s="62">
        <v>36.42</v>
      </c>
      <c r="AZ63" s="62">
        <v>6.67</v>
      </c>
      <c r="BC63">
        <v>145</v>
      </c>
      <c r="BE63" s="100"/>
      <c r="BF63" s="99" t="s">
        <v>54</v>
      </c>
      <c r="BG63" s="99">
        <v>26.54</v>
      </c>
      <c r="BH63" s="99">
        <v>35.56</v>
      </c>
      <c r="BK63">
        <v>53</v>
      </c>
    </row>
    <row r="64" spans="5:63" ht="12.75">
      <c r="E64" s="15">
        <v>61</v>
      </c>
      <c r="F64" s="14">
        <v>5190</v>
      </c>
      <c r="G64" s="16">
        <v>0.3096</v>
      </c>
      <c r="I64" s="15">
        <v>61</v>
      </c>
      <c r="J64" s="17">
        <v>5491</v>
      </c>
      <c r="K64" s="18">
        <v>0.1337</v>
      </c>
      <c r="M64" s="82">
        <v>31</v>
      </c>
      <c r="N64" s="20" t="s">
        <v>137</v>
      </c>
      <c r="O64" s="84">
        <v>0.7911</v>
      </c>
      <c r="S64" s="82">
        <v>31</v>
      </c>
      <c r="T64" s="20" t="s">
        <v>44</v>
      </c>
      <c r="U64" s="84">
        <v>0.6522</v>
      </c>
      <c r="V64" s="38"/>
      <c r="W64" s="38"/>
      <c r="Y64" s="56">
        <v>31</v>
      </c>
      <c r="Z64" s="25" t="s">
        <v>2</v>
      </c>
      <c r="AA64" s="78">
        <v>0.7651</v>
      </c>
      <c r="AB64" s="35"/>
      <c r="AC64" s="35"/>
      <c r="AE64" s="56">
        <v>31</v>
      </c>
      <c r="AF64" s="25" t="s">
        <v>23</v>
      </c>
      <c r="AG64" s="78">
        <v>0.9216</v>
      </c>
      <c r="AK64" s="74">
        <v>31</v>
      </c>
      <c r="AL64" s="45" t="s">
        <v>87</v>
      </c>
      <c r="AM64" s="90">
        <v>0.3566</v>
      </c>
      <c r="AN64" s="3"/>
      <c r="AO64" s="3"/>
      <c r="AQ64" s="68">
        <v>31</v>
      </c>
      <c r="AR64" s="53" t="s">
        <v>11</v>
      </c>
      <c r="AS64" s="69">
        <v>0.7008</v>
      </c>
      <c r="AU64" s="3">
        <f t="shared" si="0"/>
        <v>0.9925373134328358</v>
      </c>
      <c r="AV64">
        <v>133</v>
      </c>
      <c r="AW64" s="67">
        <v>16</v>
      </c>
      <c r="AX64" s="62" t="s">
        <v>168</v>
      </c>
      <c r="AY64" s="62" t="s">
        <v>9</v>
      </c>
      <c r="AZ64" s="62" t="s">
        <v>332</v>
      </c>
      <c r="BA64">
        <f>AY66+AZ66</f>
        <v>75.92</v>
      </c>
      <c r="BB64" s="63">
        <f>(BC64+BC65)/1.83</f>
        <v>100</v>
      </c>
      <c r="BC64">
        <v>179</v>
      </c>
      <c r="BE64" s="100">
        <v>16</v>
      </c>
      <c r="BF64" s="99" t="s">
        <v>283</v>
      </c>
      <c r="BG64" s="99" t="s">
        <v>358</v>
      </c>
      <c r="BH64" s="99" t="s">
        <v>503</v>
      </c>
      <c r="BI64">
        <f>BG66+BH66</f>
        <v>85.12</v>
      </c>
      <c r="BJ64" s="63">
        <f>(BK64+BK65)/2.13</f>
        <v>98.59154929577466</v>
      </c>
      <c r="BK64">
        <v>196</v>
      </c>
    </row>
    <row r="65" spans="5:64" ht="12.75">
      <c r="E65" s="15">
        <v>62</v>
      </c>
      <c r="F65" s="14">
        <v>5135</v>
      </c>
      <c r="G65" s="16">
        <v>0.3063</v>
      </c>
      <c r="I65" s="15">
        <v>62</v>
      </c>
      <c r="J65" s="17">
        <v>8922</v>
      </c>
      <c r="K65" s="18">
        <v>0.2173</v>
      </c>
      <c r="M65" s="83"/>
      <c r="N65" s="21" t="s">
        <v>138</v>
      </c>
      <c r="O65" s="85"/>
      <c r="P65" s="31">
        <v>0.9118</v>
      </c>
      <c r="Q65" s="31">
        <v>0.9333</v>
      </c>
      <c r="S65" s="83"/>
      <c r="T65" s="21" t="s">
        <v>59</v>
      </c>
      <c r="U65" s="85"/>
      <c r="V65" s="38">
        <f>106/119</f>
        <v>0.8907563025210085</v>
      </c>
      <c r="W65" s="38">
        <f>60/66</f>
        <v>0.9090909090909091</v>
      </c>
      <c r="Y65" s="57"/>
      <c r="Z65" s="26" t="s">
        <v>35</v>
      </c>
      <c r="AA65" s="79"/>
      <c r="AB65" s="3">
        <v>1</v>
      </c>
      <c r="AC65" s="3">
        <v>1</v>
      </c>
      <c r="AE65" s="57"/>
      <c r="AF65" s="26" t="s">
        <v>158</v>
      </c>
      <c r="AG65" s="79"/>
      <c r="AH65" s="3">
        <f>AH138/100</f>
        <v>1</v>
      </c>
      <c r="AI65" s="3">
        <f>AI138/100</f>
        <v>1</v>
      </c>
      <c r="AK65" s="75"/>
      <c r="AL65" s="46" t="s">
        <v>84</v>
      </c>
      <c r="AM65" s="91"/>
      <c r="AN65" s="3">
        <v>0.2121</v>
      </c>
      <c r="AO65" s="3">
        <v>0.2037</v>
      </c>
      <c r="AP65" s="9">
        <f>AM64-AO65</f>
        <v>0.15289999999999998</v>
      </c>
      <c r="AQ65" s="68"/>
      <c r="AR65" s="53" t="s">
        <v>13</v>
      </c>
      <c r="AS65" s="69"/>
      <c r="AU65" s="3"/>
      <c r="AW65" s="67"/>
      <c r="AX65" s="62" t="s">
        <v>32</v>
      </c>
      <c r="AY65" s="62" t="s">
        <v>168</v>
      </c>
      <c r="AZ65" s="62" t="s">
        <v>333</v>
      </c>
      <c r="BA65" s="42">
        <f>AY67+AZ67</f>
        <v>33.24</v>
      </c>
      <c r="BB65" s="63">
        <f>(BC66+BC67)/1.83</f>
        <v>18.579234972677593</v>
      </c>
      <c r="BC65">
        <v>4</v>
      </c>
      <c r="BD65" s="65">
        <f>BA65-BB65</f>
        <v>14.660765027322409</v>
      </c>
      <c r="BE65" s="100"/>
      <c r="BF65" s="99" t="s">
        <v>387</v>
      </c>
      <c r="BG65" s="99" t="s">
        <v>283</v>
      </c>
      <c r="BH65" s="99" t="s">
        <v>504</v>
      </c>
      <c r="BI65" s="102">
        <f>BG67+BH67</f>
        <v>37.86</v>
      </c>
      <c r="BJ65" s="63">
        <f>(BK66+BK67)/2.13</f>
        <v>54.460093896713616</v>
      </c>
      <c r="BK65">
        <v>14</v>
      </c>
      <c r="BL65" s="65"/>
    </row>
    <row r="66" spans="5:63" ht="12.75">
      <c r="E66" s="15">
        <v>63</v>
      </c>
      <c r="F66" s="14">
        <v>2140</v>
      </c>
      <c r="G66" s="16">
        <v>0.1277</v>
      </c>
      <c r="I66" s="15">
        <v>63</v>
      </c>
      <c r="J66" s="17">
        <v>2482</v>
      </c>
      <c r="K66" s="18">
        <v>0.0604</v>
      </c>
      <c r="M66" s="82">
        <v>32</v>
      </c>
      <c r="N66" s="20" t="s">
        <v>139</v>
      </c>
      <c r="O66" s="84">
        <v>0.6069</v>
      </c>
      <c r="P66" s="31"/>
      <c r="Q66" s="31"/>
      <c r="S66" s="82">
        <v>32</v>
      </c>
      <c r="T66" s="20" t="s">
        <v>34</v>
      </c>
      <c r="U66" s="84">
        <v>0.9174</v>
      </c>
      <c r="AE66" s="56">
        <v>32</v>
      </c>
      <c r="AF66" s="27" t="s">
        <v>60</v>
      </c>
      <c r="AG66" s="80">
        <v>0.3836</v>
      </c>
      <c r="AH66" s="3"/>
      <c r="AI66" s="3"/>
      <c r="AN66" s="3"/>
      <c r="AO66" s="3"/>
      <c r="AQ66" s="70">
        <v>32</v>
      </c>
      <c r="AR66" s="54" t="s">
        <v>42</v>
      </c>
      <c r="AS66" s="72">
        <v>0.2027</v>
      </c>
      <c r="AU66" s="3">
        <f t="shared" si="0"/>
        <v>0.05970149253731343</v>
      </c>
      <c r="AV66">
        <v>8</v>
      </c>
      <c r="AW66" s="67"/>
      <c r="AX66" s="62" t="s">
        <v>161</v>
      </c>
      <c r="AY66" s="62">
        <v>30.17</v>
      </c>
      <c r="AZ66" s="62">
        <v>45.75</v>
      </c>
      <c r="BC66">
        <v>3</v>
      </c>
      <c r="BE66" s="100"/>
      <c r="BF66" s="99" t="s">
        <v>358</v>
      </c>
      <c r="BG66" s="99">
        <v>50.76</v>
      </c>
      <c r="BH66" s="99">
        <v>34.36</v>
      </c>
      <c r="BK66">
        <v>8</v>
      </c>
    </row>
    <row r="67" spans="13:63" ht="12.75">
      <c r="M67" s="83"/>
      <c r="N67" s="21" t="s">
        <v>140</v>
      </c>
      <c r="O67" s="85"/>
      <c r="P67" s="31">
        <v>0.9412</v>
      </c>
      <c r="Q67" s="31">
        <v>1</v>
      </c>
      <c r="S67" s="83"/>
      <c r="T67" s="21" t="s">
        <v>171</v>
      </c>
      <c r="U67" s="85"/>
      <c r="V67" s="38">
        <v>1</v>
      </c>
      <c r="W67" s="38">
        <v>1</v>
      </c>
      <c r="AE67" s="57"/>
      <c r="AF67" s="28" t="s">
        <v>61</v>
      </c>
      <c r="AG67" s="81"/>
      <c r="AH67" s="3">
        <v>0.0263</v>
      </c>
      <c r="AI67" s="3">
        <v>0</v>
      </c>
      <c r="AJ67" s="9">
        <f>AG66-AI67</f>
        <v>0.3836</v>
      </c>
      <c r="AN67" s="3"/>
      <c r="AO67" s="3"/>
      <c r="AQ67" s="70"/>
      <c r="AR67" s="54" t="s">
        <v>266</v>
      </c>
      <c r="AS67" s="72"/>
      <c r="AU67" s="3"/>
      <c r="AV67" s="9">
        <f>AS66-AU66</f>
        <v>0.14299850746268655</v>
      </c>
      <c r="AW67" s="67"/>
      <c r="AX67" s="62" t="s">
        <v>9</v>
      </c>
      <c r="AY67" s="62">
        <v>11.55</v>
      </c>
      <c r="AZ67" s="62">
        <v>21.69</v>
      </c>
      <c r="BC67">
        <v>31</v>
      </c>
      <c r="BE67" s="100"/>
      <c r="BF67" s="99" t="s">
        <v>502</v>
      </c>
      <c r="BG67" s="99">
        <v>19.13</v>
      </c>
      <c r="BH67" s="99">
        <v>18.73</v>
      </c>
      <c r="BK67">
        <v>108</v>
      </c>
    </row>
    <row r="68" spans="13:64" ht="12.75">
      <c r="M68" s="82">
        <v>33</v>
      </c>
      <c r="N68" s="20" t="s">
        <v>79</v>
      </c>
      <c r="O68" s="84">
        <v>0.7204</v>
      </c>
      <c r="P68" s="31"/>
      <c r="Q68" s="31"/>
      <c r="S68" s="82">
        <v>33</v>
      </c>
      <c r="T68" s="20" t="s">
        <v>24</v>
      </c>
      <c r="U68" s="84">
        <v>0.9607</v>
      </c>
      <c r="AE68" s="56">
        <v>33</v>
      </c>
      <c r="AF68" s="25" t="s">
        <v>8</v>
      </c>
      <c r="AG68" s="78">
        <v>0.8874</v>
      </c>
      <c r="AH68" s="3"/>
      <c r="AI68" s="3"/>
      <c r="AN68" s="3"/>
      <c r="AO68" s="3"/>
      <c r="AQ68" s="68">
        <v>33</v>
      </c>
      <c r="AR68" s="53" t="s">
        <v>34</v>
      </c>
      <c r="AS68" s="69">
        <v>0.9361</v>
      </c>
      <c r="AU68" s="3">
        <f t="shared" si="0"/>
        <v>1</v>
      </c>
      <c r="AV68">
        <v>134</v>
      </c>
      <c r="AW68" s="67">
        <v>17</v>
      </c>
      <c r="AX68" s="62" t="s">
        <v>21</v>
      </c>
      <c r="AY68" s="62" t="s">
        <v>21</v>
      </c>
      <c r="AZ68" s="62" t="s">
        <v>336</v>
      </c>
      <c r="BA68">
        <f>AY70+AZ70</f>
        <v>92.38</v>
      </c>
      <c r="BB68" s="63">
        <f>(BC68+BC69)/1.83</f>
        <v>100</v>
      </c>
      <c r="BC68">
        <v>182</v>
      </c>
      <c r="BE68" s="100">
        <v>17</v>
      </c>
      <c r="BF68" s="99" t="s">
        <v>43</v>
      </c>
      <c r="BG68" s="99" t="s">
        <v>620</v>
      </c>
      <c r="BH68" s="99" t="s">
        <v>505</v>
      </c>
      <c r="BI68" s="42">
        <f>BG70+BH70</f>
        <v>38.040000000000006</v>
      </c>
      <c r="BJ68" s="63">
        <f>(BK68+BK69)/2.13</f>
        <v>11.737089201877934</v>
      </c>
      <c r="BK68">
        <v>5</v>
      </c>
      <c r="BL68" s="65">
        <f>BI68-BJ68</f>
        <v>26.30291079812207</v>
      </c>
    </row>
    <row r="69" spans="13:63" ht="12.75">
      <c r="M69" s="83"/>
      <c r="N69" s="21" t="s">
        <v>81</v>
      </c>
      <c r="O69" s="85"/>
      <c r="P69" s="31">
        <v>1</v>
      </c>
      <c r="Q69" s="31">
        <v>1</v>
      </c>
      <c r="S69" s="83"/>
      <c r="T69" s="21" t="s">
        <v>35</v>
      </c>
      <c r="U69" s="85"/>
      <c r="V69" s="38">
        <v>1</v>
      </c>
      <c r="W69" s="38">
        <v>1</v>
      </c>
      <c r="AE69" s="57"/>
      <c r="AF69" s="26" t="s">
        <v>27</v>
      </c>
      <c r="AG69" s="79"/>
      <c r="AH69" s="3">
        <f>AH142/100</f>
        <v>1</v>
      </c>
      <c r="AI69" s="3">
        <f>AI142/100</f>
        <v>1</v>
      </c>
      <c r="AN69" s="3"/>
      <c r="AO69" s="3"/>
      <c r="AQ69" s="68"/>
      <c r="AR69" s="53" t="s">
        <v>218</v>
      </c>
      <c r="AS69" s="69"/>
      <c r="AU69" s="3"/>
      <c r="AW69" s="67"/>
      <c r="AX69" s="62" t="s">
        <v>334</v>
      </c>
      <c r="AY69" s="62" t="s">
        <v>334</v>
      </c>
      <c r="AZ69" s="62" t="s">
        <v>337</v>
      </c>
      <c r="BA69">
        <f>AY71+AZ71</f>
        <v>34.5</v>
      </c>
      <c r="BB69" s="63">
        <f>(BC70+BC71)/1.83</f>
        <v>38.79781420765027</v>
      </c>
      <c r="BC69">
        <v>1</v>
      </c>
      <c r="BE69" s="100"/>
      <c r="BF69" s="99" t="s">
        <v>325</v>
      </c>
      <c r="BG69" s="99" t="s">
        <v>16</v>
      </c>
      <c r="BH69" s="99" t="s">
        <v>506</v>
      </c>
      <c r="BI69">
        <f>BG71+BH71</f>
        <v>56.33</v>
      </c>
      <c r="BJ69" s="63">
        <f>(BK70+BK71)/2.13</f>
        <v>93.89671361502347</v>
      </c>
      <c r="BK69">
        <v>20</v>
      </c>
    </row>
    <row r="70" spans="13:63" ht="12.75">
      <c r="M70" s="82">
        <v>34</v>
      </c>
      <c r="N70" s="22" t="s">
        <v>83</v>
      </c>
      <c r="O70" s="84">
        <v>0.8201</v>
      </c>
      <c r="S70" s="82">
        <v>34</v>
      </c>
      <c r="T70" s="20" t="s">
        <v>23</v>
      </c>
      <c r="U70" s="84">
        <v>0.4386</v>
      </c>
      <c r="AE70" s="56">
        <v>34</v>
      </c>
      <c r="AF70" s="25" t="s">
        <v>9</v>
      </c>
      <c r="AG70" s="78">
        <v>0.5418</v>
      </c>
      <c r="AH70" s="3"/>
      <c r="AI70" s="3"/>
      <c r="AN70" s="3"/>
      <c r="AO70" s="3"/>
      <c r="AQ70" s="70">
        <v>34</v>
      </c>
      <c r="AR70" s="54" t="s">
        <v>41</v>
      </c>
      <c r="AS70" s="71">
        <v>0.5822</v>
      </c>
      <c r="AU70" s="3">
        <f t="shared" si="0"/>
        <v>0.9776119402985075</v>
      </c>
      <c r="AV70">
        <v>131</v>
      </c>
      <c r="AW70" s="67"/>
      <c r="AX70" s="62" t="s">
        <v>335</v>
      </c>
      <c r="AY70" s="62">
        <v>82.75</v>
      </c>
      <c r="AZ70" s="62">
        <v>9.63</v>
      </c>
      <c r="BC70">
        <v>1</v>
      </c>
      <c r="BE70" s="100"/>
      <c r="BF70" s="99" t="s">
        <v>16</v>
      </c>
      <c r="BG70" s="99">
        <v>18.67</v>
      </c>
      <c r="BH70" s="99">
        <v>19.37</v>
      </c>
      <c r="BK70">
        <v>143</v>
      </c>
    </row>
    <row r="71" spans="13:63" ht="12.75">
      <c r="M71" s="83"/>
      <c r="N71" s="23" t="s">
        <v>84</v>
      </c>
      <c r="O71" s="85"/>
      <c r="P71" s="31">
        <v>0.9608</v>
      </c>
      <c r="Q71" s="31">
        <v>1</v>
      </c>
      <c r="S71" s="83"/>
      <c r="T71" s="21" t="s">
        <v>21</v>
      </c>
      <c r="U71" s="85"/>
      <c r="V71" s="38">
        <v>0.6381</v>
      </c>
      <c r="W71" s="38">
        <v>0.803</v>
      </c>
      <c r="AE71" s="57"/>
      <c r="AF71" s="26" t="s">
        <v>32</v>
      </c>
      <c r="AG71" s="79"/>
      <c r="AH71" s="3">
        <f>AH144/100</f>
        <v>0.9803000000000001</v>
      </c>
      <c r="AI71" s="3">
        <f>AI144/100</f>
        <v>0.9919</v>
      </c>
      <c r="AN71" s="3"/>
      <c r="AO71" s="3"/>
      <c r="AQ71" s="70"/>
      <c r="AR71" s="54" t="s">
        <v>221</v>
      </c>
      <c r="AS71" s="71"/>
      <c r="AU71" s="3"/>
      <c r="AW71" s="67"/>
      <c r="AX71" s="62" t="s">
        <v>261</v>
      </c>
      <c r="AY71" s="62">
        <v>23.36</v>
      </c>
      <c r="AZ71" s="62">
        <v>11.14</v>
      </c>
      <c r="BC71">
        <v>70</v>
      </c>
      <c r="BE71" s="100"/>
      <c r="BF71" s="99" t="s">
        <v>620</v>
      </c>
      <c r="BG71" s="99">
        <v>31.81</v>
      </c>
      <c r="BH71" s="99">
        <v>24.52</v>
      </c>
      <c r="BK71">
        <v>57</v>
      </c>
    </row>
    <row r="72" spans="13:63" ht="12.75">
      <c r="M72" s="82">
        <v>35</v>
      </c>
      <c r="N72" s="22" t="s">
        <v>43</v>
      </c>
      <c r="O72" s="84">
        <v>0.8768</v>
      </c>
      <c r="P72" s="31"/>
      <c r="Q72" s="31"/>
      <c r="S72" s="82">
        <v>35</v>
      </c>
      <c r="T72" s="22" t="s">
        <v>19</v>
      </c>
      <c r="U72" s="84">
        <v>0.785</v>
      </c>
      <c r="V72" s="38"/>
      <c r="W72" s="38"/>
      <c r="AE72" s="56">
        <v>35</v>
      </c>
      <c r="AF72" s="25" t="s">
        <v>34</v>
      </c>
      <c r="AG72" s="78">
        <v>0.8598</v>
      </c>
      <c r="AH72" s="3"/>
      <c r="AI72" s="3"/>
      <c r="AN72" s="3"/>
      <c r="AO72" s="3"/>
      <c r="AQ72" s="68">
        <v>35</v>
      </c>
      <c r="AR72" s="53" t="s">
        <v>223</v>
      </c>
      <c r="AS72" s="69">
        <v>0.7898</v>
      </c>
      <c r="AU72" s="3">
        <f t="shared" si="0"/>
        <v>1</v>
      </c>
      <c r="AV72">
        <v>134</v>
      </c>
      <c r="AW72" s="67">
        <v>18</v>
      </c>
      <c r="AX72" s="62" t="s">
        <v>35</v>
      </c>
      <c r="AY72" s="62" t="s">
        <v>35</v>
      </c>
      <c r="AZ72" s="62" t="s">
        <v>339</v>
      </c>
      <c r="BA72">
        <f>AY74+AZ74</f>
        <v>92.85</v>
      </c>
      <c r="BB72" s="63">
        <f>(BC72+BC73)/1.83</f>
        <v>100</v>
      </c>
      <c r="BC72">
        <v>183</v>
      </c>
      <c r="BE72" s="100">
        <v>18</v>
      </c>
      <c r="BF72" s="99" t="s">
        <v>310</v>
      </c>
      <c r="BG72" s="99" t="s">
        <v>22</v>
      </c>
      <c r="BH72" s="99" t="s">
        <v>509</v>
      </c>
      <c r="BI72">
        <f>BG74+BH74</f>
        <v>91.7</v>
      </c>
      <c r="BJ72" s="63">
        <f>(BK72+BK73)/2.13</f>
        <v>100</v>
      </c>
      <c r="BK72">
        <v>212</v>
      </c>
    </row>
    <row r="73" spans="13:63" ht="12.75">
      <c r="M73" s="83"/>
      <c r="N73" s="23" t="s">
        <v>87</v>
      </c>
      <c r="O73" s="85"/>
      <c r="P73" s="31">
        <v>0.9902</v>
      </c>
      <c r="Q73" s="31">
        <v>1</v>
      </c>
      <c r="S73" s="83"/>
      <c r="T73" s="23" t="s">
        <v>0</v>
      </c>
      <c r="U73" s="85"/>
      <c r="V73" s="40">
        <f>116/119</f>
        <v>0.9747899159663865</v>
      </c>
      <c r="W73" s="38">
        <f>63/66</f>
        <v>0.9545454545454546</v>
      </c>
      <c r="AE73" s="57"/>
      <c r="AF73" s="26" t="s">
        <v>10</v>
      </c>
      <c r="AG73" s="79"/>
      <c r="AH73" s="3">
        <f>AH146/100</f>
        <v>1</v>
      </c>
      <c r="AI73" s="3">
        <f>AI146/100</f>
        <v>1</v>
      </c>
      <c r="AN73" s="3"/>
      <c r="AO73" s="3"/>
      <c r="AQ73" s="68"/>
      <c r="AR73" s="53" t="s">
        <v>225</v>
      </c>
      <c r="AS73" s="69"/>
      <c r="AU73" s="3"/>
      <c r="AW73" s="67"/>
      <c r="AX73" s="62" t="s">
        <v>167</v>
      </c>
      <c r="AY73" s="62" t="s">
        <v>181</v>
      </c>
      <c r="AZ73" s="62" t="s">
        <v>340</v>
      </c>
      <c r="BA73">
        <f>AY75+AZ75</f>
        <v>37.99</v>
      </c>
      <c r="BB73" s="63">
        <f>(BC74+BC75)/1.83</f>
        <v>61.202185792349724</v>
      </c>
      <c r="BC73">
        <v>0</v>
      </c>
      <c r="BE73" s="100"/>
      <c r="BF73" s="99" t="s">
        <v>507</v>
      </c>
      <c r="BG73" s="99" t="s">
        <v>508</v>
      </c>
      <c r="BH73" s="99" t="s">
        <v>510</v>
      </c>
      <c r="BI73">
        <f>BG75+BH75</f>
        <v>39.01</v>
      </c>
      <c r="BJ73" s="63">
        <f>(BK74+BK75)/2.13</f>
        <v>53.521126760563384</v>
      </c>
      <c r="BK73">
        <v>1</v>
      </c>
    </row>
    <row r="74" spans="13:63" ht="12.75">
      <c r="M74" s="82">
        <v>36</v>
      </c>
      <c r="N74" s="22" t="s">
        <v>89</v>
      </c>
      <c r="O74" s="84">
        <v>0.7152</v>
      </c>
      <c r="P74" s="31"/>
      <c r="Q74" s="31"/>
      <c r="S74" s="82">
        <v>36</v>
      </c>
      <c r="T74" s="22" t="s">
        <v>1</v>
      </c>
      <c r="U74" s="84">
        <v>0.9285</v>
      </c>
      <c r="AE74" s="56">
        <v>36</v>
      </c>
      <c r="AF74" s="25" t="s">
        <v>35</v>
      </c>
      <c r="AG74" s="78">
        <v>0.6725</v>
      </c>
      <c r="AH74" s="3"/>
      <c r="AI74" s="3"/>
      <c r="AN74" s="3"/>
      <c r="AO74" s="3"/>
      <c r="AQ74" s="70">
        <v>36</v>
      </c>
      <c r="AR74" s="54" t="s">
        <v>170</v>
      </c>
      <c r="AS74" s="71">
        <v>0.6285</v>
      </c>
      <c r="AU74" s="3">
        <f t="shared" si="0"/>
        <v>0.8283582089552238</v>
      </c>
      <c r="AV74">
        <v>111</v>
      </c>
      <c r="AW74" s="67"/>
      <c r="AX74" s="62" t="s">
        <v>338</v>
      </c>
      <c r="AY74" s="62">
        <v>84.78</v>
      </c>
      <c r="AZ74" s="62">
        <v>8.07</v>
      </c>
      <c r="BC74">
        <v>0</v>
      </c>
      <c r="BE74" s="100"/>
      <c r="BF74" s="99" t="s">
        <v>22</v>
      </c>
      <c r="BG74" s="99">
        <v>68.87</v>
      </c>
      <c r="BH74" s="99">
        <v>22.83</v>
      </c>
      <c r="BK74">
        <v>1</v>
      </c>
    </row>
    <row r="75" spans="13:63" ht="12.75">
      <c r="M75" s="83"/>
      <c r="N75" s="23" t="s">
        <v>91</v>
      </c>
      <c r="O75" s="85"/>
      <c r="P75" s="31">
        <v>0.9804</v>
      </c>
      <c r="Q75" s="31">
        <v>1</v>
      </c>
      <c r="S75" s="83"/>
      <c r="T75" s="23" t="s">
        <v>8</v>
      </c>
      <c r="U75" s="85"/>
      <c r="V75" s="38">
        <v>1</v>
      </c>
      <c r="W75" s="38">
        <v>1</v>
      </c>
      <c r="AE75" s="57"/>
      <c r="AF75" s="26" t="s">
        <v>11</v>
      </c>
      <c r="AG75" s="79"/>
      <c r="AH75" s="3">
        <f>AH148/100</f>
        <v>0.8289</v>
      </c>
      <c r="AI75" s="3">
        <f>AI148/100</f>
        <v>0.9187000000000001</v>
      </c>
      <c r="AN75" s="3"/>
      <c r="AO75" s="3"/>
      <c r="AQ75" s="70"/>
      <c r="AR75" s="54" t="s">
        <v>228</v>
      </c>
      <c r="AS75" s="71"/>
      <c r="AU75" s="3"/>
      <c r="AW75" s="67"/>
      <c r="AX75" s="62" t="s">
        <v>181</v>
      </c>
      <c r="AY75" s="62">
        <v>34.84</v>
      </c>
      <c r="AZ75" s="62">
        <v>3.15</v>
      </c>
      <c r="BC75">
        <v>112</v>
      </c>
      <c r="BE75" s="100"/>
      <c r="BF75" s="99" t="s">
        <v>508</v>
      </c>
      <c r="BG75" s="99">
        <v>30.68</v>
      </c>
      <c r="BH75" s="99">
        <v>8.33</v>
      </c>
      <c r="BK75">
        <v>113</v>
      </c>
    </row>
    <row r="76" spans="13:63" ht="12.75">
      <c r="M76" s="82">
        <v>37</v>
      </c>
      <c r="N76" s="20" t="s">
        <v>93</v>
      </c>
      <c r="O76" s="84">
        <v>0.732</v>
      </c>
      <c r="P76" s="31"/>
      <c r="Q76" s="31"/>
      <c r="S76" s="82">
        <v>37</v>
      </c>
      <c r="T76" s="20" t="s">
        <v>22</v>
      </c>
      <c r="U76" s="84">
        <v>0.7014</v>
      </c>
      <c r="AE76" s="56">
        <v>37</v>
      </c>
      <c r="AF76" s="25" t="s">
        <v>36</v>
      </c>
      <c r="AG76" s="78">
        <v>0.7206</v>
      </c>
      <c r="AH76" s="3"/>
      <c r="AI76" s="3"/>
      <c r="AN76" s="3"/>
      <c r="AO76" s="3"/>
      <c r="AQ76" s="68">
        <v>37</v>
      </c>
      <c r="AR76" s="53" t="s">
        <v>12</v>
      </c>
      <c r="AS76" s="69">
        <v>0.9276</v>
      </c>
      <c r="AU76" s="3">
        <f t="shared" si="0"/>
        <v>1</v>
      </c>
      <c r="AV76">
        <v>134</v>
      </c>
      <c r="AW76" s="67">
        <v>19</v>
      </c>
      <c r="AX76" s="62" t="s">
        <v>42</v>
      </c>
      <c r="AY76" s="62" t="s">
        <v>42</v>
      </c>
      <c r="AZ76" s="62" t="s">
        <v>342</v>
      </c>
      <c r="BA76">
        <f>AY78+AZ78</f>
        <v>91.24</v>
      </c>
      <c r="BB76" s="63">
        <f>(BC76+BC77)/1.83</f>
        <v>99.4535519125683</v>
      </c>
      <c r="BC76">
        <v>107</v>
      </c>
      <c r="BE76" s="100">
        <v>19</v>
      </c>
      <c r="BF76" s="99" t="s">
        <v>511</v>
      </c>
      <c r="BG76" s="99" t="s">
        <v>169</v>
      </c>
      <c r="BH76" s="99" t="s">
        <v>512</v>
      </c>
      <c r="BI76">
        <f>BG78+BH78</f>
        <v>69.65</v>
      </c>
      <c r="BJ76" s="63">
        <f>(BK76+BK77)/2.13</f>
        <v>93.89671361502347</v>
      </c>
      <c r="BK76">
        <v>20</v>
      </c>
    </row>
    <row r="77" spans="13:63" ht="12.75">
      <c r="M77" s="83"/>
      <c r="N77" s="21" t="s">
        <v>95</v>
      </c>
      <c r="O77" s="85"/>
      <c r="P77" s="31">
        <v>0.9902</v>
      </c>
      <c r="Q77" s="31">
        <v>1</v>
      </c>
      <c r="S77" s="83"/>
      <c r="T77" s="21" t="s">
        <v>16</v>
      </c>
      <c r="U77" s="85"/>
      <c r="V77" s="38">
        <f>118/119</f>
        <v>0.9915966386554622</v>
      </c>
      <c r="W77" s="38">
        <v>1</v>
      </c>
      <c r="AE77" s="57"/>
      <c r="AF77" s="26" t="s">
        <v>12</v>
      </c>
      <c r="AG77" s="79"/>
      <c r="AH77" s="3">
        <f>AH150/100</f>
        <v>0.9671</v>
      </c>
      <c r="AI77" s="3">
        <f>AI150/100</f>
        <v>0.9756</v>
      </c>
      <c r="AN77" s="3"/>
      <c r="AO77" s="3"/>
      <c r="AQ77" s="68"/>
      <c r="AR77" s="53" t="s">
        <v>48</v>
      </c>
      <c r="AS77" s="69"/>
      <c r="AU77" s="3"/>
      <c r="AW77" s="67"/>
      <c r="AX77" s="62" t="s">
        <v>341</v>
      </c>
      <c r="AY77" s="62" t="s">
        <v>199</v>
      </c>
      <c r="AZ77" s="62" t="s">
        <v>343</v>
      </c>
      <c r="BA77">
        <f>AY79+AZ79</f>
        <v>56.46</v>
      </c>
      <c r="BB77" s="63">
        <f>(BC78+BC79)/1.83</f>
        <v>81.4207650273224</v>
      </c>
      <c r="BC77">
        <v>75</v>
      </c>
      <c r="BE77" s="100"/>
      <c r="BF77" s="99" t="s">
        <v>335</v>
      </c>
      <c r="BG77" s="99" t="s">
        <v>9</v>
      </c>
      <c r="BH77" s="99" t="s">
        <v>513</v>
      </c>
      <c r="BI77">
        <f>BG79+BH79</f>
        <v>63.849999999999994</v>
      </c>
      <c r="BJ77" s="63">
        <f>(BK78+BK79)/2.13</f>
        <v>99.06103286384977</v>
      </c>
      <c r="BK77">
        <v>180</v>
      </c>
    </row>
    <row r="78" spans="13:63" ht="12.75">
      <c r="M78" s="82">
        <v>38</v>
      </c>
      <c r="N78" s="22" t="s">
        <v>97</v>
      </c>
      <c r="O78" s="84">
        <v>0.7298</v>
      </c>
      <c r="S78" s="82">
        <v>38</v>
      </c>
      <c r="T78" s="22" t="s">
        <v>45</v>
      </c>
      <c r="U78" s="84">
        <v>0.3157</v>
      </c>
      <c r="AE78" s="56">
        <v>38</v>
      </c>
      <c r="AF78" s="27" t="s">
        <v>13</v>
      </c>
      <c r="AG78" s="78">
        <v>0.3513</v>
      </c>
      <c r="AH78" s="3"/>
      <c r="AI78" s="3"/>
      <c r="AN78" s="3"/>
      <c r="AO78" s="3"/>
      <c r="AQ78" s="70">
        <v>38</v>
      </c>
      <c r="AR78" s="54" t="s">
        <v>25</v>
      </c>
      <c r="AS78" s="71">
        <v>0.7168</v>
      </c>
      <c r="AU78" s="3">
        <f t="shared" si="0"/>
        <v>1</v>
      </c>
      <c r="AV78">
        <v>134</v>
      </c>
      <c r="AW78" s="67"/>
      <c r="AX78" s="62" t="s">
        <v>45</v>
      </c>
      <c r="AY78" s="62">
        <v>81.33</v>
      </c>
      <c r="AZ78" s="62">
        <v>9.91</v>
      </c>
      <c r="BC78">
        <v>74</v>
      </c>
      <c r="BE78" s="100"/>
      <c r="BF78" s="99" t="s">
        <v>169</v>
      </c>
      <c r="BG78" s="99">
        <v>41.77</v>
      </c>
      <c r="BH78" s="99">
        <v>27.88</v>
      </c>
      <c r="BK78">
        <v>190</v>
      </c>
    </row>
    <row r="79" spans="13:63" ht="12.75">
      <c r="M79" s="83"/>
      <c r="N79" s="23" t="s">
        <v>99</v>
      </c>
      <c r="O79" s="85"/>
      <c r="P79" s="31">
        <v>0.8824</v>
      </c>
      <c r="Q79" s="31">
        <v>0.9</v>
      </c>
      <c r="S79" s="83"/>
      <c r="T79" s="23" t="s">
        <v>9</v>
      </c>
      <c r="U79" s="85"/>
      <c r="V79" s="38">
        <f>112/119</f>
        <v>0.9411764705882353</v>
      </c>
      <c r="W79" s="38">
        <f>64/66</f>
        <v>0.9696969696969697</v>
      </c>
      <c r="AE79" s="57"/>
      <c r="AF79" s="28" t="s">
        <v>14</v>
      </c>
      <c r="AG79" s="79"/>
      <c r="AH79" s="3">
        <f>AH152/100</f>
        <v>0.5132</v>
      </c>
      <c r="AI79" s="3">
        <f>AI152/100</f>
        <v>0.5854</v>
      </c>
      <c r="AN79" s="3"/>
      <c r="AO79" s="3"/>
      <c r="AQ79" s="70"/>
      <c r="AR79" s="54" t="s">
        <v>232</v>
      </c>
      <c r="AS79" s="71"/>
      <c r="AU79" s="3"/>
      <c r="AW79" s="67"/>
      <c r="AX79" s="62" t="s">
        <v>199</v>
      </c>
      <c r="AY79" s="62">
        <v>46.1</v>
      </c>
      <c r="AZ79" s="62">
        <v>10.36</v>
      </c>
      <c r="BC79">
        <v>75</v>
      </c>
      <c r="BE79" s="100"/>
      <c r="BF79" s="99" t="s">
        <v>9</v>
      </c>
      <c r="BG79" s="99">
        <v>38.51</v>
      </c>
      <c r="BH79" s="99">
        <v>25.34</v>
      </c>
      <c r="BK79">
        <v>21</v>
      </c>
    </row>
    <row r="80" spans="13:64" ht="12.75" customHeight="1">
      <c r="M80" s="82">
        <v>39</v>
      </c>
      <c r="N80" s="20" t="s">
        <v>141</v>
      </c>
      <c r="O80" s="84">
        <v>0.7342</v>
      </c>
      <c r="P80" s="31"/>
      <c r="Q80" s="31"/>
      <c r="S80" s="82">
        <v>39</v>
      </c>
      <c r="T80" s="20" t="s">
        <v>10</v>
      </c>
      <c r="U80" s="84">
        <v>0.2256</v>
      </c>
      <c r="AE80" s="56">
        <v>39</v>
      </c>
      <c r="AF80" s="25" t="s">
        <v>15</v>
      </c>
      <c r="AG80" s="80">
        <v>0.5453</v>
      </c>
      <c r="AH80" s="3"/>
      <c r="AI80" s="3"/>
      <c r="AN80" s="3"/>
      <c r="AO80" s="3"/>
      <c r="AQ80" s="68">
        <v>39</v>
      </c>
      <c r="AR80" s="53" t="s">
        <v>199</v>
      </c>
      <c r="AS80" s="69">
        <v>0.701</v>
      </c>
      <c r="AU80" s="3">
        <f t="shared" si="0"/>
        <v>0.9925373134328358</v>
      </c>
      <c r="AV80">
        <v>133</v>
      </c>
      <c r="AW80" s="67">
        <v>20</v>
      </c>
      <c r="AX80" s="62" t="s">
        <v>13</v>
      </c>
      <c r="AY80" s="62" t="s">
        <v>152</v>
      </c>
      <c r="AZ80" s="62" t="s">
        <v>345</v>
      </c>
      <c r="BA80" s="42">
        <f>AY82+AZ82</f>
        <v>67.89</v>
      </c>
      <c r="BB80" s="63">
        <f>(BC80+BC81)/1.83</f>
        <v>34.97267759562841</v>
      </c>
      <c r="BC80">
        <v>17</v>
      </c>
      <c r="BD80" s="65">
        <f>BA80-BB80</f>
        <v>32.91732240437159</v>
      </c>
      <c r="BE80" s="100">
        <v>20</v>
      </c>
      <c r="BF80" s="99" t="s">
        <v>33</v>
      </c>
      <c r="BG80" s="99" t="s">
        <v>36</v>
      </c>
      <c r="BH80" s="99" t="s">
        <v>515</v>
      </c>
      <c r="BI80" s="102">
        <f>BG82+BH82</f>
        <v>97.04</v>
      </c>
      <c r="BJ80" s="63">
        <f>(BK80+BK81)/2.13</f>
        <v>100</v>
      </c>
      <c r="BK80">
        <v>213</v>
      </c>
      <c r="BL80" s="65"/>
    </row>
    <row r="81" spans="13:63" ht="12.75">
      <c r="M81" s="83"/>
      <c r="N81" s="21" t="s">
        <v>142</v>
      </c>
      <c r="O81" s="85"/>
      <c r="P81" s="32">
        <v>0.8824</v>
      </c>
      <c r="Q81" s="32">
        <v>1</v>
      </c>
      <c r="R81" s="9"/>
      <c r="S81" s="83"/>
      <c r="T81" s="21" t="s">
        <v>42</v>
      </c>
      <c r="U81" s="85"/>
      <c r="V81" s="40">
        <f>110/119</f>
        <v>0.9243697478991597</v>
      </c>
      <c r="W81" s="38">
        <f>60/66</f>
        <v>0.9090909090909091</v>
      </c>
      <c r="X81" s="9"/>
      <c r="AD81" s="9"/>
      <c r="AE81" s="57"/>
      <c r="AF81" s="26" t="s">
        <v>16</v>
      </c>
      <c r="AG81" s="81"/>
      <c r="AH81" s="3">
        <f>AH154/100</f>
        <v>0.15789999999999998</v>
      </c>
      <c r="AI81" s="3">
        <f>AI154/100</f>
        <v>0.1057</v>
      </c>
      <c r="AJ81" s="9">
        <f>AG80-AI81</f>
        <v>0.4396</v>
      </c>
      <c r="AN81" s="3"/>
      <c r="AO81" s="3"/>
      <c r="AP81" s="9"/>
      <c r="AQ81" s="68"/>
      <c r="AR81" s="53" t="s">
        <v>197</v>
      </c>
      <c r="AS81" s="69"/>
      <c r="AU81" s="3"/>
      <c r="AW81" s="67"/>
      <c r="AX81" s="62" t="s">
        <v>152</v>
      </c>
      <c r="AY81" s="62" t="s">
        <v>13</v>
      </c>
      <c r="AZ81" s="62" t="s">
        <v>346</v>
      </c>
      <c r="BA81">
        <f>AY83+AZ83</f>
        <v>57.33</v>
      </c>
      <c r="BB81" s="63">
        <f>(BC82+BC83)/1.83</f>
        <v>93.44262295081967</v>
      </c>
      <c r="BC81">
        <v>47</v>
      </c>
      <c r="BE81" s="100"/>
      <c r="BF81" s="99" t="s">
        <v>514</v>
      </c>
      <c r="BG81" s="99" t="s">
        <v>37</v>
      </c>
      <c r="BH81" s="99" t="s">
        <v>516</v>
      </c>
      <c r="BI81">
        <f>BG83+BH83</f>
        <v>49.67</v>
      </c>
      <c r="BJ81" s="63">
        <f>(BK82+BK83)/2.13</f>
        <v>95.77464788732395</v>
      </c>
      <c r="BK81">
        <v>0</v>
      </c>
    </row>
    <row r="82" spans="13:63" ht="12.75">
      <c r="M82" s="82">
        <v>40</v>
      </c>
      <c r="N82" s="22" t="s">
        <v>106</v>
      </c>
      <c r="O82" s="84">
        <v>0.6689</v>
      </c>
      <c r="P82" s="31"/>
      <c r="Q82" s="31"/>
      <c r="S82" s="82">
        <v>40</v>
      </c>
      <c r="T82" s="22" t="s">
        <v>172</v>
      </c>
      <c r="U82" s="84">
        <v>0.6818</v>
      </c>
      <c r="AE82" s="56">
        <v>40</v>
      </c>
      <c r="AF82" s="25" t="s">
        <v>1</v>
      </c>
      <c r="AG82" s="78">
        <v>0.6404</v>
      </c>
      <c r="AH82" s="3"/>
      <c r="AI82" s="3"/>
      <c r="AN82" s="3"/>
      <c r="AO82" s="3"/>
      <c r="AQ82" s="70">
        <v>40</v>
      </c>
      <c r="AR82" s="54" t="s">
        <v>209</v>
      </c>
      <c r="AS82" s="71">
        <v>0.3313</v>
      </c>
      <c r="AU82" s="3">
        <f t="shared" si="0"/>
        <v>0.9552238805970149</v>
      </c>
      <c r="AV82">
        <v>128</v>
      </c>
      <c r="AW82" s="67"/>
      <c r="AX82" s="62" t="s">
        <v>27</v>
      </c>
      <c r="AY82" s="62">
        <v>39.97</v>
      </c>
      <c r="AZ82" s="62">
        <v>27.92</v>
      </c>
      <c r="BC82">
        <v>138</v>
      </c>
      <c r="BE82" s="100"/>
      <c r="BF82" s="99" t="s">
        <v>36</v>
      </c>
      <c r="BG82" s="99">
        <v>78.18</v>
      </c>
      <c r="BH82" s="99">
        <v>18.86</v>
      </c>
      <c r="BK82">
        <v>0</v>
      </c>
    </row>
    <row r="83" spans="13:63" ht="12.75">
      <c r="M83" s="83"/>
      <c r="N83" s="23" t="s">
        <v>107</v>
      </c>
      <c r="O83" s="85"/>
      <c r="P83" s="31">
        <v>0.9706</v>
      </c>
      <c r="Q83" s="31">
        <v>1</v>
      </c>
      <c r="S83" s="83"/>
      <c r="T83" s="23" t="s">
        <v>36</v>
      </c>
      <c r="U83" s="85"/>
      <c r="V83" s="38">
        <f>115/119</f>
        <v>0.9663865546218487</v>
      </c>
      <c r="W83" s="38">
        <f>65/66</f>
        <v>0.9848484848484849</v>
      </c>
      <c r="AE83" s="57"/>
      <c r="AF83" s="26" t="s">
        <v>17</v>
      </c>
      <c r="AG83" s="79"/>
      <c r="AH83" s="3">
        <f>AH156/100</f>
        <v>0.8158</v>
      </c>
      <c r="AI83" s="3">
        <f>AI156/100</f>
        <v>0.8698999999999999</v>
      </c>
      <c r="AN83" s="3"/>
      <c r="AO83" s="3"/>
      <c r="AQ83" s="70"/>
      <c r="AR83" s="54" t="s">
        <v>171</v>
      </c>
      <c r="AS83" s="71"/>
      <c r="AU83" s="3"/>
      <c r="AW83" s="67"/>
      <c r="AX83" s="62" t="s">
        <v>344</v>
      </c>
      <c r="AY83" s="62">
        <v>15.55</v>
      </c>
      <c r="AZ83" s="62">
        <v>41.78</v>
      </c>
      <c r="BC83">
        <v>33</v>
      </c>
      <c r="BE83" s="100"/>
      <c r="BF83" s="99" t="s">
        <v>37</v>
      </c>
      <c r="BG83" s="99">
        <v>44.76</v>
      </c>
      <c r="BH83" s="99">
        <v>4.91</v>
      </c>
      <c r="BK83">
        <v>204</v>
      </c>
    </row>
    <row r="84" spans="13:63" ht="12.75">
      <c r="M84" s="82">
        <v>41</v>
      </c>
      <c r="N84" s="20" t="s">
        <v>109</v>
      </c>
      <c r="O84" s="84">
        <v>0.8952</v>
      </c>
      <c r="S84" s="82">
        <v>41</v>
      </c>
      <c r="T84" s="20" t="s">
        <v>72</v>
      </c>
      <c r="U84" s="84">
        <v>0.9648</v>
      </c>
      <c r="AE84" s="56">
        <v>41</v>
      </c>
      <c r="AF84" s="25" t="s">
        <v>42</v>
      </c>
      <c r="AG84" s="78">
        <v>0.7104</v>
      </c>
      <c r="AH84" s="3"/>
      <c r="AI84" s="3"/>
      <c r="AN84" s="3"/>
      <c r="AO84" s="3"/>
      <c r="AQ84" s="68">
        <v>41</v>
      </c>
      <c r="AR84" s="53" t="s">
        <v>36</v>
      </c>
      <c r="AS84" s="69">
        <v>0.7917</v>
      </c>
      <c r="AU84" s="3">
        <f t="shared" si="0"/>
        <v>1</v>
      </c>
      <c r="AV84">
        <v>134</v>
      </c>
      <c r="AW84" s="67">
        <v>21</v>
      </c>
      <c r="AX84" s="62" t="s">
        <v>347</v>
      </c>
      <c r="AY84" s="62" t="s">
        <v>18</v>
      </c>
      <c r="AZ84" s="62" t="s">
        <v>350</v>
      </c>
      <c r="BA84">
        <f>AY86+AZ86</f>
        <v>92.95</v>
      </c>
      <c r="BB84" s="63">
        <f>(BC84+BC85)/1.83</f>
        <v>100</v>
      </c>
      <c r="BC84">
        <v>183</v>
      </c>
      <c r="BE84" s="100">
        <v>21</v>
      </c>
      <c r="BF84" s="99" t="s">
        <v>299</v>
      </c>
      <c r="BG84" s="99" t="s">
        <v>14</v>
      </c>
      <c r="BH84" s="99" t="s">
        <v>518</v>
      </c>
      <c r="BI84">
        <f>BG86+BH86</f>
        <v>80.06</v>
      </c>
      <c r="BJ84" s="63">
        <f>(BK84+BK85)/2.13</f>
        <v>99.5305164319249</v>
      </c>
      <c r="BK84">
        <v>194</v>
      </c>
    </row>
    <row r="85" spans="13:64" ht="12.75">
      <c r="M85" s="83"/>
      <c r="N85" s="21" t="s">
        <v>112</v>
      </c>
      <c r="O85" s="85"/>
      <c r="P85" s="31">
        <v>1</v>
      </c>
      <c r="Q85" s="31">
        <v>1</v>
      </c>
      <c r="S85" s="83"/>
      <c r="T85" s="21" t="s">
        <v>157</v>
      </c>
      <c r="U85" s="85"/>
      <c r="V85" s="38">
        <f>119/119</f>
        <v>1</v>
      </c>
      <c r="W85" s="38">
        <v>1</v>
      </c>
      <c r="AE85" s="57"/>
      <c r="AF85" s="26" t="s">
        <v>43</v>
      </c>
      <c r="AG85" s="79"/>
      <c r="AH85" s="3">
        <f aca="true" t="shared" si="1" ref="AH85:AI103">AH158/100</f>
        <v>0.9605</v>
      </c>
      <c r="AI85" s="3">
        <f t="shared" si="1"/>
        <v>1</v>
      </c>
      <c r="AN85" s="3"/>
      <c r="AO85" s="3"/>
      <c r="AQ85" s="68"/>
      <c r="AR85" s="53" t="s">
        <v>52</v>
      </c>
      <c r="AS85" s="69"/>
      <c r="AU85" s="3"/>
      <c r="AW85" s="67"/>
      <c r="AX85" s="62" t="s">
        <v>18</v>
      </c>
      <c r="AY85" s="62" t="s">
        <v>347</v>
      </c>
      <c r="AZ85" s="62" t="s">
        <v>351</v>
      </c>
      <c r="BA85" s="42">
        <f>AY87+AZ87</f>
        <v>39.129999999999995</v>
      </c>
      <c r="BB85" s="63">
        <f>(BC86+BC87)/1.83</f>
        <v>31.147540983606557</v>
      </c>
      <c r="BC85">
        <v>0</v>
      </c>
      <c r="BD85" s="65">
        <f>BA85-BB85</f>
        <v>7.982459016393438</v>
      </c>
      <c r="BE85" s="100"/>
      <c r="BF85" s="99" t="s">
        <v>311</v>
      </c>
      <c r="BG85" s="99" t="s">
        <v>311</v>
      </c>
      <c r="BH85" s="99" t="s">
        <v>519</v>
      </c>
      <c r="BI85" s="102">
        <f>BG87+BH87</f>
        <v>78.87</v>
      </c>
      <c r="BJ85" s="63">
        <f>(BK86+BK87)/2.13</f>
        <v>98.12206572769954</v>
      </c>
      <c r="BK85">
        <v>18</v>
      </c>
      <c r="BL85" s="65"/>
    </row>
    <row r="86" spans="13:63" ht="12.75">
      <c r="M86" s="82">
        <v>42</v>
      </c>
      <c r="N86" s="22" t="s">
        <v>113</v>
      </c>
      <c r="O86" s="84">
        <v>0.5477</v>
      </c>
      <c r="P86" s="31"/>
      <c r="Q86" s="31"/>
      <c r="S86" s="82">
        <v>42</v>
      </c>
      <c r="T86" s="22" t="s">
        <v>15</v>
      </c>
      <c r="U86" s="84">
        <v>0.5491</v>
      </c>
      <c r="AE86" s="56">
        <v>42</v>
      </c>
      <c r="AF86" s="27" t="s">
        <v>45</v>
      </c>
      <c r="AG86" s="78">
        <v>0.6109</v>
      </c>
      <c r="AH86" s="3"/>
      <c r="AI86" s="3"/>
      <c r="AN86" s="3"/>
      <c r="AO86" s="3"/>
      <c r="AQ86" s="70">
        <v>42</v>
      </c>
      <c r="AR86" s="54" t="s">
        <v>23</v>
      </c>
      <c r="AS86" s="71">
        <v>0.3118</v>
      </c>
      <c r="AU86" s="3">
        <f t="shared" si="0"/>
        <v>0.4701492537313433</v>
      </c>
      <c r="AV86">
        <v>63</v>
      </c>
      <c r="AW86" s="67"/>
      <c r="AX86" s="62" t="s">
        <v>348</v>
      </c>
      <c r="AY86" s="62">
        <v>78.54</v>
      </c>
      <c r="AZ86" s="62">
        <v>14.41</v>
      </c>
      <c r="BC86">
        <v>0</v>
      </c>
      <c r="BE86" s="100"/>
      <c r="BF86" s="99" t="s">
        <v>14</v>
      </c>
      <c r="BG86" s="99">
        <v>36.52</v>
      </c>
      <c r="BH86" s="99">
        <v>43.54</v>
      </c>
      <c r="BK86">
        <v>19</v>
      </c>
    </row>
    <row r="87" spans="13:63" ht="12.75">
      <c r="M87" s="83"/>
      <c r="N87" s="23" t="s">
        <v>115</v>
      </c>
      <c r="O87" s="85"/>
      <c r="P87" s="31">
        <v>0.7941</v>
      </c>
      <c r="Q87" s="31">
        <v>0.9333</v>
      </c>
      <c r="S87" s="83"/>
      <c r="T87" s="23" t="s">
        <v>52</v>
      </c>
      <c r="U87" s="85"/>
      <c r="V87" s="38">
        <f>116/119</f>
        <v>0.9747899159663865</v>
      </c>
      <c r="W87" s="38">
        <f>65/66</f>
        <v>0.9848484848484849</v>
      </c>
      <c r="AE87" s="57"/>
      <c r="AF87" s="28" t="s">
        <v>0</v>
      </c>
      <c r="AG87" s="79"/>
      <c r="AH87" s="3">
        <f t="shared" si="1"/>
        <v>1</v>
      </c>
      <c r="AI87" s="3">
        <f t="shared" si="1"/>
        <v>1</v>
      </c>
      <c r="AN87" s="3"/>
      <c r="AO87" s="3"/>
      <c r="AQ87" s="70"/>
      <c r="AR87" s="54" t="s">
        <v>18</v>
      </c>
      <c r="AS87" s="71"/>
      <c r="AU87" s="3"/>
      <c r="AW87" s="67"/>
      <c r="AX87" s="62" t="s">
        <v>349</v>
      </c>
      <c r="AY87" s="62">
        <v>27.74</v>
      </c>
      <c r="AZ87" s="62">
        <v>11.39</v>
      </c>
      <c r="BC87">
        <v>57</v>
      </c>
      <c r="BE87" s="100"/>
      <c r="BF87" s="99" t="s">
        <v>517</v>
      </c>
      <c r="BG87" s="99">
        <v>35.74</v>
      </c>
      <c r="BH87" s="99">
        <v>43.13</v>
      </c>
      <c r="BK87">
        <v>190</v>
      </c>
    </row>
    <row r="88" spans="13:63" ht="12.75">
      <c r="M88" s="82">
        <v>43</v>
      </c>
      <c r="N88" s="22" t="s">
        <v>118</v>
      </c>
      <c r="O88" s="84">
        <v>0.6226</v>
      </c>
      <c r="P88" s="31"/>
      <c r="Q88" s="31"/>
      <c r="S88" s="82">
        <v>43</v>
      </c>
      <c r="T88" s="22" t="s">
        <v>27</v>
      </c>
      <c r="U88" s="84">
        <v>0.5443</v>
      </c>
      <c r="AE88" s="56">
        <v>43</v>
      </c>
      <c r="AF88" s="27" t="s">
        <v>18</v>
      </c>
      <c r="AG88" s="78">
        <v>0.2514</v>
      </c>
      <c r="AH88" s="3"/>
      <c r="AI88" s="3"/>
      <c r="AN88" s="3"/>
      <c r="AO88" s="3"/>
      <c r="AQ88" s="68">
        <v>43</v>
      </c>
      <c r="AR88" s="53" t="s">
        <v>14</v>
      </c>
      <c r="AS88" s="69">
        <v>0.7301</v>
      </c>
      <c r="AU88" s="3">
        <f t="shared" si="0"/>
        <v>1</v>
      </c>
      <c r="AV88">
        <v>134</v>
      </c>
      <c r="AW88" s="67">
        <v>22</v>
      </c>
      <c r="AX88" s="62" t="s">
        <v>218</v>
      </c>
      <c r="AY88" s="62" t="s">
        <v>218</v>
      </c>
      <c r="AZ88" s="62" t="s">
        <v>355</v>
      </c>
      <c r="BA88">
        <f>AY90+AZ90</f>
        <v>77.25999999999999</v>
      </c>
      <c r="BB88" s="63">
        <f>(BC88+BC89)/1.83</f>
        <v>87.43169398907104</v>
      </c>
      <c r="BC88">
        <v>17</v>
      </c>
      <c r="BE88" s="100">
        <v>22</v>
      </c>
      <c r="BF88" s="99" t="s">
        <v>143</v>
      </c>
      <c r="BG88" s="99" t="s">
        <v>52</v>
      </c>
      <c r="BH88" s="99" t="s">
        <v>521</v>
      </c>
      <c r="BI88">
        <f>BG90+BH90</f>
        <v>83.2</v>
      </c>
      <c r="BJ88" s="63">
        <f>(BK88+BK89)/2.13</f>
        <v>100</v>
      </c>
      <c r="BK88">
        <v>199</v>
      </c>
    </row>
    <row r="89" spans="13:63" ht="12.75">
      <c r="M89" s="83"/>
      <c r="N89" s="23" t="s">
        <v>119</v>
      </c>
      <c r="O89" s="85"/>
      <c r="P89" s="4">
        <v>0.7157</v>
      </c>
      <c r="Q89" s="3">
        <v>0.6333</v>
      </c>
      <c r="S89" s="83"/>
      <c r="T89" s="23" t="s">
        <v>11</v>
      </c>
      <c r="U89" s="85"/>
      <c r="V89" s="38">
        <f>115/119</f>
        <v>0.9663865546218487</v>
      </c>
      <c r="W89" s="38">
        <f>65/66</f>
        <v>0.9848484848484849</v>
      </c>
      <c r="AE89" s="57"/>
      <c r="AF89" s="28" t="s">
        <v>49</v>
      </c>
      <c r="AG89" s="79"/>
      <c r="AH89" s="3">
        <f t="shared" si="1"/>
        <v>0.5395</v>
      </c>
      <c r="AI89" s="3">
        <f t="shared" si="1"/>
        <v>0.6179</v>
      </c>
      <c r="AN89" s="3"/>
      <c r="AO89" s="3"/>
      <c r="AQ89" s="68"/>
      <c r="AR89" s="53" t="s">
        <v>59</v>
      </c>
      <c r="AS89" s="69"/>
      <c r="AU89" s="3"/>
      <c r="AW89" s="67"/>
      <c r="AX89" s="62" t="s">
        <v>352</v>
      </c>
      <c r="AY89" s="62" t="s">
        <v>352</v>
      </c>
      <c r="AZ89" s="62" t="s">
        <v>356</v>
      </c>
      <c r="BA89">
        <f>AY91+AZ91</f>
        <v>48.51</v>
      </c>
      <c r="BB89" s="63">
        <f>(BC90+BC91)/1.83</f>
        <v>97.81420765027322</v>
      </c>
      <c r="BC89">
        <v>143</v>
      </c>
      <c r="BE89" s="100"/>
      <c r="BF89" s="99" t="s">
        <v>520</v>
      </c>
      <c r="BG89" s="99" t="s">
        <v>23</v>
      </c>
      <c r="BH89" s="99" t="s">
        <v>522</v>
      </c>
      <c r="BI89">
        <f>BG91+BH91</f>
        <v>82.44</v>
      </c>
      <c r="BJ89" s="63">
        <f>(BK90+BK91)/2.13</f>
        <v>100</v>
      </c>
      <c r="BK89">
        <v>14</v>
      </c>
    </row>
    <row r="90" spans="13:63" ht="12.75" customHeight="1">
      <c r="M90" s="82">
        <v>44</v>
      </c>
      <c r="N90" s="22" t="s">
        <v>121</v>
      </c>
      <c r="O90" s="84">
        <v>0.8193</v>
      </c>
      <c r="S90" s="82">
        <v>44</v>
      </c>
      <c r="T90" s="22" t="s">
        <v>26</v>
      </c>
      <c r="U90" s="84">
        <v>0.9126</v>
      </c>
      <c r="V90" s="38"/>
      <c r="W90" s="38"/>
      <c r="AE90" s="56">
        <v>44</v>
      </c>
      <c r="AF90" s="27" t="s">
        <v>154</v>
      </c>
      <c r="AG90" s="80">
        <v>0.4398</v>
      </c>
      <c r="AH90" s="3"/>
      <c r="AI90" s="3"/>
      <c r="AN90" s="3"/>
      <c r="AO90" s="3"/>
      <c r="AQ90" s="70">
        <v>44</v>
      </c>
      <c r="AR90" s="54" t="s">
        <v>17</v>
      </c>
      <c r="AS90" s="71">
        <v>0.5881</v>
      </c>
      <c r="AU90" s="3">
        <f t="shared" si="0"/>
        <v>1</v>
      </c>
      <c r="AV90">
        <v>134</v>
      </c>
      <c r="AW90" s="67"/>
      <c r="AX90" s="62" t="s">
        <v>353</v>
      </c>
      <c r="AY90" s="62">
        <v>57.51</v>
      </c>
      <c r="AZ90" s="62">
        <v>19.75</v>
      </c>
      <c r="BC90">
        <v>165</v>
      </c>
      <c r="BE90" s="100"/>
      <c r="BF90" s="99" t="s">
        <v>52</v>
      </c>
      <c r="BG90" s="99">
        <v>52.13</v>
      </c>
      <c r="BH90" s="99">
        <v>31.07</v>
      </c>
      <c r="BK90">
        <v>14</v>
      </c>
    </row>
    <row r="91" spans="13:63" ht="14.25" customHeight="1">
      <c r="M91" s="83"/>
      <c r="N91" s="23" t="s">
        <v>123</v>
      </c>
      <c r="O91" s="85"/>
      <c r="P91" s="3">
        <v>0.9902</v>
      </c>
      <c r="Q91" s="3">
        <v>1</v>
      </c>
      <c r="R91" s="9"/>
      <c r="S91" s="83"/>
      <c r="T91" s="23" t="s">
        <v>2</v>
      </c>
      <c r="U91" s="85"/>
      <c r="V91" s="38">
        <v>1</v>
      </c>
      <c r="W91" s="38">
        <v>1</v>
      </c>
      <c r="X91" s="9"/>
      <c r="AD91" s="9"/>
      <c r="AE91" s="57"/>
      <c r="AF91" s="28" t="s">
        <v>52</v>
      </c>
      <c r="AG91" s="81"/>
      <c r="AH91" s="3">
        <f t="shared" si="1"/>
        <v>0.1776</v>
      </c>
      <c r="AI91" s="3">
        <f t="shared" si="1"/>
        <v>0.0732</v>
      </c>
      <c r="AJ91" s="9">
        <f>AG90-AI91</f>
        <v>0.36660000000000004</v>
      </c>
      <c r="AN91" s="3"/>
      <c r="AO91" s="3"/>
      <c r="AP91" s="9"/>
      <c r="AQ91" s="70"/>
      <c r="AR91" s="54" t="s">
        <v>22</v>
      </c>
      <c r="AS91" s="71"/>
      <c r="AU91" s="3"/>
      <c r="AW91" s="67"/>
      <c r="AX91" s="62" t="s">
        <v>354</v>
      </c>
      <c r="AY91" s="62">
        <v>22.2</v>
      </c>
      <c r="AZ91" s="62">
        <v>26.31</v>
      </c>
      <c r="BC91">
        <v>14</v>
      </c>
      <c r="BE91" s="100"/>
      <c r="BF91" s="99" t="s">
        <v>23</v>
      </c>
      <c r="BG91" s="99">
        <v>52.02</v>
      </c>
      <c r="BH91" s="99">
        <v>30.42</v>
      </c>
      <c r="BK91">
        <v>199</v>
      </c>
    </row>
    <row r="92" spans="13:64" ht="12.75">
      <c r="M92" s="82">
        <v>45</v>
      </c>
      <c r="N92" s="20" t="s">
        <v>126</v>
      </c>
      <c r="O92" s="86">
        <v>0.1562</v>
      </c>
      <c r="P92" s="31"/>
      <c r="Q92" s="31"/>
      <c r="S92" s="82">
        <v>45</v>
      </c>
      <c r="T92" s="20" t="s">
        <v>53</v>
      </c>
      <c r="U92" s="84">
        <v>0.7226</v>
      </c>
      <c r="V92" s="38"/>
      <c r="W92" s="38"/>
      <c r="AE92" s="56">
        <v>45</v>
      </c>
      <c r="AF92" s="25" t="s">
        <v>53</v>
      </c>
      <c r="AG92" s="78">
        <v>0.6944</v>
      </c>
      <c r="AH92" s="3"/>
      <c r="AI92" s="3"/>
      <c r="AN92" s="3"/>
      <c r="AO92" s="3"/>
      <c r="AQ92" s="68">
        <v>45</v>
      </c>
      <c r="AR92" s="53" t="s">
        <v>53</v>
      </c>
      <c r="AS92" s="69">
        <v>0.5261</v>
      </c>
      <c r="AU92" s="3">
        <f t="shared" si="0"/>
        <v>0.8507462686567164</v>
      </c>
      <c r="AV92">
        <v>114</v>
      </c>
      <c r="AW92" s="67">
        <v>23</v>
      </c>
      <c r="AX92" s="62" t="s">
        <v>357</v>
      </c>
      <c r="AY92" s="62" t="s">
        <v>358</v>
      </c>
      <c r="AZ92" s="62" t="s">
        <v>360</v>
      </c>
      <c r="BA92" s="42">
        <f>AY94+AZ94</f>
        <v>81.77</v>
      </c>
      <c r="BB92" s="63">
        <f>(BC92+BC93)/1.83</f>
        <v>78.68852459016394</v>
      </c>
      <c r="BC92">
        <v>11</v>
      </c>
      <c r="BD92" s="65">
        <f>BA92-BB92</f>
        <v>3.0814754098360595</v>
      </c>
      <c r="BE92" s="100">
        <v>23</v>
      </c>
      <c r="BF92" s="99" t="s">
        <v>523</v>
      </c>
      <c r="BG92" s="99" t="s">
        <v>72</v>
      </c>
      <c r="BH92" s="99" t="s">
        <v>524</v>
      </c>
      <c r="BI92" s="102">
        <f>BG94+BH94</f>
        <v>95.97</v>
      </c>
      <c r="BJ92" s="63">
        <f>(BK92+BK93)/2.13</f>
        <v>100</v>
      </c>
      <c r="BK92">
        <v>213</v>
      </c>
      <c r="BL92" s="65"/>
    </row>
    <row r="93" spans="13:63" ht="12.75">
      <c r="M93" s="83"/>
      <c r="N93" s="21" t="s">
        <v>128</v>
      </c>
      <c r="O93" s="87"/>
      <c r="P93" s="4">
        <v>0.1275</v>
      </c>
      <c r="Q93" s="3">
        <v>0.0333</v>
      </c>
      <c r="R93" s="9">
        <f>O92-Q93</f>
        <v>0.12290000000000001</v>
      </c>
      <c r="S93" s="83"/>
      <c r="T93" s="21" t="s">
        <v>17</v>
      </c>
      <c r="U93" s="85"/>
      <c r="V93" s="38">
        <f>117/119</f>
        <v>0.9831932773109243</v>
      </c>
      <c r="W93" s="38">
        <f>65/66</f>
        <v>0.9848484848484849</v>
      </c>
      <c r="AE93" s="57"/>
      <c r="AF93" s="26" t="s">
        <v>6</v>
      </c>
      <c r="AG93" s="79"/>
      <c r="AH93" s="3">
        <f t="shared" si="1"/>
        <v>0.9868000000000001</v>
      </c>
      <c r="AI93" s="3">
        <f t="shared" si="1"/>
        <v>0.9919</v>
      </c>
      <c r="AN93" s="3"/>
      <c r="AO93" s="3"/>
      <c r="AQ93" s="68"/>
      <c r="AR93" s="53" t="s">
        <v>49</v>
      </c>
      <c r="AS93" s="69"/>
      <c r="AU93" s="3"/>
      <c r="AW93" s="67"/>
      <c r="AX93" s="62" t="s">
        <v>358</v>
      </c>
      <c r="AY93" s="62" t="s">
        <v>16</v>
      </c>
      <c r="AZ93" s="62" t="s">
        <v>361</v>
      </c>
      <c r="BA93">
        <f>AY95+AZ95</f>
        <v>78.35</v>
      </c>
      <c r="BB93" s="63">
        <f>(BC94+BC95)/1.83</f>
        <v>100</v>
      </c>
      <c r="BC93">
        <v>133</v>
      </c>
      <c r="BE93" s="100"/>
      <c r="BF93" s="99" t="s">
        <v>72</v>
      </c>
      <c r="BG93" s="99" t="s">
        <v>288</v>
      </c>
      <c r="BH93" s="99" t="s">
        <v>525</v>
      </c>
      <c r="BI93">
        <f>BG95+BH95</f>
        <v>54.04</v>
      </c>
      <c r="BJ93" s="63">
        <f>(BK94+BK95)/2.13</f>
        <v>84.50704225352113</v>
      </c>
      <c r="BK93">
        <v>0</v>
      </c>
    </row>
    <row r="94" spans="13:63" ht="15.75" customHeight="1">
      <c r="M94" s="82">
        <v>46</v>
      </c>
      <c r="N94" s="20" t="s">
        <v>129</v>
      </c>
      <c r="O94" s="84">
        <v>0.4704</v>
      </c>
      <c r="P94" s="31"/>
      <c r="Q94" s="31"/>
      <c r="S94" s="82">
        <v>46</v>
      </c>
      <c r="T94" s="22" t="s">
        <v>166</v>
      </c>
      <c r="U94" s="84">
        <v>0.5307</v>
      </c>
      <c r="V94" s="38"/>
      <c r="W94" s="38"/>
      <c r="AE94" s="56">
        <v>46</v>
      </c>
      <c r="AF94" s="25" t="s">
        <v>55</v>
      </c>
      <c r="AG94" s="78">
        <v>0.4118</v>
      </c>
      <c r="AH94" s="3"/>
      <c r="AI94" s="3"/>
      <c r="AN94" s="3"/>
      <c r="AO94" s="3"/>
      <c r="AQ94" s="70">
        <v>46</v>
      </c>
      <c r="AR94" s="54" t="s">
        <v>15</v>
      </c>
      <c r="AS94" s="72">
        <v>0.4106</v>
      </c>
      <c r="AU94" s="3">
        <f t="shared" si="0"/>
        <v>0.16417910447761194</v>
      </c>
      <c r="AV94">
        <v>22</v>
      </c>
      <c r="AW94" s="67"/>
      <c r="AX94" s="62" t="s">
        <v>359</v>
      </c>
      <c r="AY94" s="62">
        <v>58.75</v>
      </c>
      <c r="AZ94" s="62">
        <v>23.02</v>
      </c>
      <c r="BC94">
        <v>172</v>
      </c>
      <c r="BE94" s="100"/>
      <c r="BF94" s="99" t="s">
        <v>288</v>
      </c>
      <c r="BG94" s="99">
        <v>89.27</v>
      </c>
      <c r="BH94" s="99">
        <v>6.7</v>
      </c>
      <c r="BK94">
        <v>0</v>
      </c>
    </row>
    <row r="95" spans="13:63" ht="12.75">
      <c r="M95" s="83"/>
      <c r="N95" s="21" t="s">
        <v>131</v>
      </c>
      <c r="O95" s="85"/>
      <c r="P95" s="3">
        <v>0.6176</v>
      </c>
      <c r="Q95" s="3">
        <v>0.7667</v>
      </c>
      <c r="S95" s="83"/>
      <c r="T95" s="23" t="s">
        <v>18</v>
      </c>
      <c r="U95" s="85"/>
      <c r="V95" s="38">
        <v>0.7905</v>
      </c>
      <c r="W95" s="38">
        <v>0.8636</v>
      </c>
      <c r="AE95" s="57"/>
      <c r="AF95" s="26" t="s">
        <v>21</v>
      </c>
      <c r="AG95" s="79"/>
      <c r="AH95" s="3">
        <f t="shared" si="1"/>
        <v>0.9013</v>
      </c>
      <c r="AI95" s="3">
        <f t="shared" si="1"/>
        <v>0.935</v>
      </c>
      <c r="AN95" s="3"/>
      <c r="AO95" s="3"/>
      <c r="AQ95" s="70"/>
      <c r="AR95" s="54" t="s">
        <v>21</v>
      </c>
      <c r="AS95" s="72"/>
      <c r="AU95" s="3"/>
      <c r="AV95" s="9">
        <f>AS94-AU94</f>
        <v>0.24642089552238808</v>
      </c>
      <c r="AW95" s="67"/>
      <c r="AX95" s="62" t="s">
        <v>16</v>
      </c>
      <c r="AY95" s="62">
        <v>55</v>
      </c>
      <c r="AZ95" s="62">
        <v>23.35</v>
      </c>
      <c r="BC95">
        <v>11</v>
      </c>
      <c r="BE95" s="100"/>
      <c r="BF95" s="99" t="s">
        <v>322</v>
      </c>
      <c r="BG95" s="99">
        <v>50.43</v>
      </c>
      <c r="BH95" s="99">
        <v>3.61</v>
      </c>
      <c r="BK95">
        <v>180</v>
      </c>
    </row>
    <row r="96" spans="13:63" ht="12.75">
      <c r="M96" s="82">
        <v>47</v>
      </c>
      <c r="N96" s="22" t="s">
        <v>133</v>
      </c>
      <c r="O96" s="84">
        <v>0.7981</v>
      </c>
      <c r="S96" s="82">
        <v>47</v>
      </c>
      <c r="T96" s="20" t="s">
        <v>14</v>
      </c>
      <c r="U96" s="86">
        <v>0.3906</v>
      </c>
      <c r="V96" s="38"/>
      <c r="W96" s="38"/>
      <c r="AE96" s="56">
        <v>47</v>
      </c>
      <c r="AF96" s="25" t="s">
        <v>22</v>
      </c>
      <c r="AG96" s="78">
        <v>0.724</v>
      </c>
      <c r="AH96" s="3"/>
      <c r="AI96" s="3"/>
      <c r="AN96" s="3"/>
      <c r="AO96" s="3"/>
      <c r="AQ96" s="68">
        <v>47</v>
      </c>
      <c r="AR96" s="53" t="s">
        <v>0</v>
      </c>
      <c r="AS96" s="69">
        <v>0.6373</v>
      </c>
      <c r="AU96" s="3">
        <f t="shared" si="0"/>
        <v>0.9850746268656716</v>
      </c>
      <c r="AV96">
        <v>132</v>
      </c>
      <c r="AW96" s="67">
        <v>24</v>
      </c>
      <c r="AX96" s="62" t="s">
        <v>58</v>
      </c>
      <c r="AY96" s="62" t="s">
        <v>58</v>
      </c>
      <c r="AZ96" s="62" t="s">
        <v>363</v>
      </c>
      <c r="BA96">
        <f>AY98+AZ98</f>
        <v>75.62</v>
      </c>
      <c r="BB96" s="63">
        <f>(BC96+BC97)/1.83</f>
        <v>97.26775956284153</v>
      </c>
      <c r="BC96">
        <v>159</v>
      </c>
      <c r="BE96" s="100">
        <v>24</v>
      </c>
      <c r="BF96" s="99" t="s">
        <v>302</v>
      </c>
      <c r="BG96" s="99" t="s">
        <v>302</v>
      </c>
      <c r="BH96" s="99" t="s">
        <v>527</v>
      </c>
      <c r="BI96">
        <f>BG98+BH98</f>
        <v>59.959999999999994</v>
      </c>
      <c r="BJ96" s="63">
        <f>(BK96+BK97)/2.13</f>
        <v>94.83568075117371</v>
      </c>
      <c r="BK96">
        <v>190</v>
      </c>
    </row>
    <row r="97" spans="13:64" ht="12.75">
      <c r="M97" s="83"/>
      <c r="N97" s="23" t="s">
        <v>135</v>
      </c>
      <c r="O97" s="85"/>
      <c r="P97" s="3">
        <v>0.9706</v>
      </c>
      <c r="Q97" s="3">
        <v>1</v>
      </c>
      <c r="R97" s="9"/>
      <c r="S97" s="83"/>
      <c r="T97" s="21" t="s">
        <v>169</v>
      </c>
      <c r="U97" s="87"/>
      <c r="V97" s="40">
        <v>0.125</v>
      </c>
      <c r="W97" s="38">
        <v>0.1212</v>
      </c>
      <c r="X97" s="9">
        <f>U96-W97</f>
        <v>0.2694</v>
      </c>
      <c r="AE97" s="57"/>
      <c r="AF97" s="26" t="s">
        <v>58</v>
      </c>
      <c r="AG97" s="79"/>
      <c r="AH97" s="3">
        <f t="shared" si="1"/>
        <v>0.9934000000000001</v>
      </c>
      <c r="AI97" s="3">
        <f t="shared" si="1"/>
        <v>1</v>
      </c>
      <c r="AN97" s="3"/>
      <c r="AO97" s="3"/>
      <c r="AQ97" s="68"/>
      <c r="AR97" s="53" t="s">
        <v>1</v>
      </c>
      <c r="AS97" s="69"/>
      <c r="AU97" s="3"/>
      <c r="AW97" s="67"/>
      <c r="AX97" s="62" t="s">
        <v>190</v>
      </c>
      <c r="AY97" s="62" t="s">
        <v>37</v>
      </c>
      <c r="AZ97" s="62" t="s">
        <v>364</v>
      </c>
      <c r="BA97">
        <f>AY99+AZ99</f>
        <v>39.83</v>
      </c>
      <c r="BB97" s="63">
        <f>(BC98+BC99)/1.83</f>
        <v>93.98907103825137</v>
      </c>
      <c r="BC97">
        <v>19</v>
      </c>
      <c r="BE97" s="100"/>
      <c r="BF97" s="99" t="s">
        <v>27</v>
      </c>
      <c r="BG97" s="99" t="s">
        <v>61</v>
      </c>
      <c r="BH97" s="99" t="s">
        <v>528</v>
      </c>
      <c r="BI97" s="42">
        <f>BG99+BH99</f>
        <v>74.52000000000001</v>
      </c>
      <c r="BJ97" s="63">
        <f>(BK98+BK99)/2.13</f>
        <v>34.27230046948357</v>
      </c>
      <c r="BK97">
        <v>12</v>
      </c>
      <c r="BL97" s="65">
        <f>BI97-BJ97</f>
        <v>40.24769953051644</v>
      </c>
    </row>
    <row r="98" spans="13:63" ht="12.75">
      <c r="M98" s="82">
        <v>48</v>
      </c>
      <c r="N98" s="22" t="s">
        <v>137</v>
      </c>
      <c r="O98" s="84">
        <v>0.2203</v>
      </c>
      <c r="S98" s="82">
        <v>48</v>
      </c>
      <c r="T98" s="22" t="s">
        <v>44</v>
      </c>
      <c r="U98" s="84">
        <v>0.8285</v>
      </c>
      <c r="V98" s="38"/>
      <c r="W98" s="38"/>
      <c r="AE98" s="56">
        <v>48</v>
      </c>
      <c r="AF98" s="25" t="s">
        <v>23</v>
      </c>
      <c r="AG98" s="78">
        <v>0.4707</v>
      </c>
      <c r="AH98" s="3"/>
      <c r="AI98" s="3"/>
      <c r="AN98" s="3"/>
      <c r="AO98" s="3"/>
      <c r="AQ98" s="70">
        <v>48</v>
      </c>
      <c r="AR98" s="54" t="s">
        <v>11</v>
      </c>
      <c r="AS98" s="71">
        <v>0.3587</v>
      </c>
      <c r="AU98" s="3">
        <f t="shared" si="0"/>
        <v>0.9776119402985075</v>
      </c>
      <c r="AV98">
        <v>131</v>
      </c>
      <c r="AW98" s="67"/>
      <c r="AX98" s="62" t="s">
        <v>362</v>
      </c>
      <c r="AY98" s="62">
        <v>60.57</v>
      </c>
      <c r="AZ98" s="62">
        <v>15.05</v>
      </c>
      <c r="BC98">
        <v>21</v>
      </c>
      <c r="BE98" s="100"/>
      <c r="BF98" s="99" t="s">
        <v>61</v>
      </c>
      <c r="BG98" s="99">
        <v>33.15</v>
      </c>
      <c r="BH98" s="99">
        <v>26.81</v>
      </c>
      <c r="BK98">
        <v>11</v>
      </c>
    </row>
    <row r="99" spans="13:63" ht="12.75">
      <c r="M99" s="83"/>
      <c r="N99" s="23" t="s">
        <v>139</v>
      </c>
      <c r="O99" s="85"/>
      <c r="P99" s="3">
        <v>0.7647</v>
      </c>
      <c r="Q99" s="3">
        <v>0.9333</v>
      </c>
      <c r="S99" s="83"/>
      <c r="T99" s="23" t="s">
        <v>34</v>
      </c>
      <c r="U99" s="85"/>
      <c r="V99" s="38">
        <v>1</v>
      </c>
      <c r="W99" s="38">
        <v>1</v>
      </c>
      <c r="AE99" s="57"/>
      <c r="AF99" s="26" t="s">
        <v>61</v>
      </c>
      <c r="AG99" s="79"/>
      <c r="AH99" s="3">
        <f t="shared" si="1"/>
        <v>0.8881999999999999</v>
      </c>
      <c r="AI99" s="3">
        <f t="shared" si="1"/>
        <v>0.9837</v>
      </c>
      <c r="AN99" s="3"/>
      <c r="AO99" s="3"/>
      <c r="AQ99" s="70"/>
      <c r="AR99" s="54" t="s">
        <v>266</v>
      </c>
      <c r="AS99" s="71"/>
      <c r="AU99" s="3"/>
      <c r="AW99" s="67"/>
      <c r="AX99" s="62" t="s">
        <v>37</v>
      </c>
      <c r="AY99" s="62">
        <v>31.69</v>
      </c>
      <c r="AZ99" s="62">
        <v>8.14</v>
      </c>
      <c r="BC99">
        <v>151</v>
      </c>
      <c r="BE99" s="100"/>
      <c r="BF99" s="99" t="s">
        <v>526</v>
      </c>
      <c r="BG99" s="99">
        <v>32.81</v>
      </c>
      <c r="BH99" s="99">
        <v>41.71</v>
      </c>
      <c r="BK99">
        <v>62</v>
      </c>
    </row>
    <row r="100" spans="13:63" ht="12.75">
      <c r="M100" s="82">
        <v>49</v>
      </c>
      <c r="N100" s="20" t="s">
        <v>79</v>
      </c>
      <c r="O100" s="84">
        <v>0.5494</v>
      </c>
      <c r="S100" s="82">
        <v>49</v>
      </c>
      <c r="T100" s="20" t="s">
        <v>24</v>
      </c>
      <c r="U100" s="84">
        <v>0.9405</v>
      </c>
      <c r="AE100" s="56">
        <v>49</v>
      </c>
      <c r="AF100" s="25" t="s">
        <v>8</v>
      </c>
      <c r="AG100" s="78">
        <v>0.8006</v>
      </c>
      <c r="AH100" s="3"/>
      <c r="AI100" s="3"/>
      <c r="AN100" s="3"/>
      <c r="AO100" s="3"/>
      <c r="AQ100" s="68">
        <v>49</v>
      </c>
      <c r="AR100" s="53" t="s">
        <v>34</v>
      </c>
      <c r="AS100" s="69">
        <v>0.8395</v>
      </c>
      <c r="AU100" s="3">
        <f t="shared" si="0"/>
        <v>1</v>
      </c>
      <c r="AV100">
        <v>134</v>
      </c>
      <c r="AW100" s="67">
        <v>25</v>
      </c>
      <c r="AX100" s="62" t="s">
        <v>15</v>
      </c>
      <c r="AY100" s="62" t="s">
        <v>15</v>
      </c>
      <c r="AZ100" s="62" t="s">
        <v>367</v>
      </c>
      <c r="BA100">
        <f>AY102+AZ102</f>
        <v>96.46</v>
      </c>
      <c r="BB100" s="63">
        <f>(BC100+BC101)/1.83</f>
        <v>100</v>
      </c>
      <c r="BC100">
        <v>183</v>
      </c>
      <c r="BE100" s="100">
        <v>25</v>
      </c>
      <c r="BF100" s="99" t="s">
        <v>28</v>
      </c>
      <c r="BG100" s="99" t="s">
        <v>28</v>
      </c>
      <c r="BH100" s="99" t="s">
        <v>531</v>
      </c>
      <c r="BI100">
        <f>BG102+BH102</f>
        <v>72.03</v>
      </c>
      <c r="BJ100" s="63">
        <f>(BK100+BK101)/2.13</f>
        <v>97.65258215962442</v>
      </c>
      <c r="BK100">
        <v>17</v>
      </c>
    </row>
    <row r="101" spans="13:63" ht="12.75">
      <c r="M101" s="83"/>
      <c r="N101" s="21" t="s">
        <v>84</v>
      </c>
      <c r="O101" s="85"/>
      <c r="P101" s="3">
        <v>0.951</v>
      </c>
      <c r="Q101" s="3">
        <v>0.9667</v>
      </c>
      <c r="S101" s="83"/>
      <c r="T101" s="21" t="s">
        <v>23</v>
      </c>
      <c r="U101" s="85"/>
      <c r="V101" s="38">
        <v>1</v>
      </c>
      <c r="W101" s="38">
        <v>1</v>
      </c>
      <c r="AE101" s="57"/>
      <c r="AF101" s="26" t="s">
        <v>9</v>
      </c>
      <c r="AG101" s="79"/>
      <c r="AH101" s="3">
        <f t="shared" si="1"/>
        <v>0.9868000000000001</v>
      </c>
      <c r="AI101" s="3">
        <f t="shared" si="1"/>
        <v>1</v>
      </c>
      <c r="AN101" s="3"/>
      <c r="AO101" s="3"/>
      <c r="AQ101" s="68"/>
      <c r="AR101" s="53" t="s">
        <v>41</v>
      </c>
      <c r="AS101" s="69"/>
      <c r="AU101" s="3"/>
      <c r="AW101" s="67"/>
      <c r="AX101" s="62" t="s">
        <v>365</v>
      </c>
      <c r="AY101" s="62" t="s">
        <v>365</v>
      </c>
      <c r="AZ101" s="62" t="s">
        <v>368</v>
      </c>
      <c r="BA101">
        <f>AY103+AZ103</f>
        <v>32.77</v>
      </c>
      <c r="BB101" s="63">
        <f>(BC102+BC103)/1.83</f>
        <v>66.12021857923497</v>
      </c>
      <c r="BC101">
        <v>0</v>
      </c>
      <c r="BE101" s="100"/>
      <c r="BF101" s="99" t="s">
        <v>529</v>
      </c>
      <c r="BG101" s="99" t="s">
        <v>15</v>
      </c>
      <c r="BH101" s="99" t="s">
        <v>532</v>
      </c>
      <c r="BI101">
        <f>BG103+BH103</f>
        <v>90.48</v>
      </c>
      <c r="BJ101" s="63">
        <f>(BK102+BK103)/2.13</f>
        <v>100</v>
      </c>
      <c r="BK101">
        <v>191</v>
      </c>
    </row>
    <row r="102" spans="13:63" ht="12.75">
      <c r="M102" s="82">
        <v>50</v>
      </c>
      <c r="N102" s="20" t="s">
        <v>87</v>
      </c>
      <c r="O102" s="84">
        <v>0.7126</v>
      </c>
      <c r="S102" s="82">
        <v>50</v>
      </c>
      <c r="T102" s="20" t="s">
        <v>0</v>
      </c>
      <c r="U102" s="84">
        <v>0.3831</v>
      </c>
      <c r="AE102" s="56">
        <v>50</v>
      </c>
      <c r="AF102" s="25" t="s">
        <v>236</v>
      </c>
      <c r="AG102" s="78">
        <v>0.4986</v>
      </c>
      <c r="AH102" s="3"/>
      <c r="AI102" s="3"/>
      <c r="AN102" s="3"/>
      <c r="AO102" s="3"/>
      <c r="AQ102" s="70">
        <v>50</v>
      </c>
      <c r="AR102" s="54" t="s">
        <v>223</v>
      </c>
      <c r="AS102" s="71">
        <v>0.6121</v>
      </c>
      <c r="AU102" s="3">
        <f t="shared" si="0"/>
        <v>1</v>
      </c>
      <c r="AV102">
        <v>134</v>
      </c>
      <c r="AW102" s="67"/>
      <c r="AX102" s="62" t="s">
        <v>158</v>
      </c>
      <c r="AY102" s="62">
        <v>89.52</v>
      </c>
      <c r="AZ102" s="62">
        <v>6.94</v>
      </c>
      <c r="BC102">
        <v>0</v>
      </c>
      <c r="BE102" s="100"/>
      <c r="BF102" s="99" t="s">
        <v>15</v>
      </c>
      <c r="BG102" s="99">
        <v>40.75</v>
      </c>
      <c r="BH102" s="99">
        <v>31.28</v>
      </c>
      <c r="BK102">
        <v>196</v>
      </c>
    </row>
    <row r="103" spans="13:63" ht="12.75">
      <c r="M103" s="83"/>
      <c r="N103" s="21" t="s">
        <v>91</v>
      </c>
      <c r="O103" s="85"/>
      <c r="P103" s="3">
        <v>0.8922</v>
      </c>
      <c r="Q103" s="3">
        <v>1</v>
      </c>
      <c r="S103" s="83"/>
      <c r="T103" s="21" t="s">
        <v>8</v>
      </c>
      <c r="U103" s="85"/>
      <c r="V103" s="40">
        <v>0.6441</v>
      </c>
      <c r="W103" s="38">
        <v>0.6212</v>
      </c>
      <c r="AE103" s="57"/>
      <c r="AF103" s="26" t="s">
        <v>35</v>
      </c>
      <c r="AG103" s="79"/>
      <c r="AH103" s="3">
        <f t="shared" si="1"/>
        <v>0.9934000000000001</v>
      </c>
      <c r="AI103" s="3">
        <f t="shared" si="1"/>
        <v>1</v>
      </c>
      <c r="AN103" s="3"/>
      <c r="AO103" s="3"/>
      <c r="AQ103" s="70"/>
      <c r="AR103" s="54" t="s">
        <v>228</v>
      </c>
      <c r="AS103" s="71"/>
      <c r="AU103" s="3"/>
      <c r="AW103" s="67"/>
      <c r="AX103" s="62" t="s">
        <v>366</v>
      </c>
      <c r="AY103" s="62">
        <v>27.78</v>
      </c>
      <c r="AZ103" s="62">
        <v>4.99</v>
      </c>
      <c r="BC103">
        <v>121</v>
      </c>
      <c r="BE103" s="100"/>
      <c r="BF103" s="99" t="s">
        <v>530</v>
      </c>
      <c r="BG103" s="99">
        <v>40.53</v>
      </c>
      <c r="BH103" s="99">
        <v>49.95</v>
      </c>
      <c r="BK103">
        <v>17</v>
      </c>
    </row>
    <row r="104" spans="13:63" ht="12.75">
      <c r="M104" s="82">
        <v>51</v>
      </c>
      <c r="N104" s="20" t="s">
        <v>93</v>
      </c>
      <c r="O104" s="84">
        <v>0.6195</v>
      </c>
      <c r="S104" s="82">
        <v>51</v>
      </c>
      <c r="T104" s="20" t="s">
        <v>22</v>
      </c>
      <c r="U104" s="84">
        <v>0.5273</v>
      </c>
      <c r="V104" s="38"/>
      <c r="W104" s="38"/>
      <c r="AE104" s="56">
        <v>51</v>
      </c>
      <c r="AF104" s="25" t="s">
        <v>36</v>
      </c>
      <c r="AG104" s="78">
        <v>0.5876</v>
      </c>
      <c r="AH104" s="3"/>
      <c r="AI104" s="3"/>
      <c r="AN104" s="3"/>
      <c r="AO104" s="3"/>
      <c r="AQ104" s="68">
        <v>51</v>
      </c>
      <c r="AR104" s="53" t="s">
        <v>12</v>
      </c>
      <c r="AS104" s="69">
        <v>0.6558</v>
      </c>
      <c r="AU104" s="3">
        <f t="shared" si="0"/>
        <v>0.8656716417910447</v>
      </c>
      <c r="AV104">
        <v>116</v>
      </c>
      <c r="AW104" s="67">
        <v>26</v>
      </c>
      <c r="AX104" s="62" t="s">
        <v>43</v>
      </c>
      <c r="AY104" s="62" t="s">
        <v>205</v>
      </c>
      <c r="AZ104" s="62" t="s">
        <v>371</v>
      </c>
      <c r="BA104">
        <f>AY106+AZ106</f>
        <v>70.96</v>
      </c>
      <c r="BB104" s="63">
        <f>(BC104+BC105)/1.83</f>
        <v>92.89617486338797</v>
      </c>
      <c r="BC104">
        <v>118</v>
      </c>
      <c r="BE104" s="100">
        <v>26</v>
      </c>
      <c r="BF104" s="99" t="s">
        <v>533</v>
      </c>
      <c r="BG104" s="99" t="s">
        <v>42</v>
      </c>
      <c r="BH104" s="99" t="s">
        <v>535</v>
      </c>
      <c r="BI104">
        <f>BG106+BH106</f>
        <v>92.46000000000001</v>
      </c>
      <c r="BJ104" s="63">
        <f>(BK104+BK105)/2.13</f>
        <v>99.5305164319249</v>
      </c>
      <c r="BK104">
        <v>210</v>
      </c>
    </row>
    <row r="105" spans="13:63" ht="12.75">
      <c r="M105" s="83"/>
      <c r="N105" s="21" t="s">
        <v>99</v>
      </c>
      <c r="O105" s="85"/>
      <c r="P105" s="3">
        <v>0.9608</v>
      </c>
      <c r="Q105" s="3">
        <v>1</v>
      </c>
      <c r="S105" s="83"/>
      <c r="T105" s="21" t="s">
        <v>9</v>
      </c>
      <c r="U105" s="85"/>
      <c r="V105" s="38">
        <f>118/119</f>
        <v>0.9915966386554622</v>
      </c>
      <c r="W105" s="38">
        <v>1</v>
      </c>
      <c r="AE105" s="57"/>
      <c r="AF105" s="26" t="s">
        <v>14</v>
      </c>
      <c r="AG105" s="79"/>
      <c r="AH105" s="3">
        <f aca="true" t="shared" si="2" ref="AH105:AI123">AH178/100</f>
        <v>0.9605</v>
      </c>
      <c r="AI105" s="3">
        <f t="shared" si="2"/>
        <v>0.9675</v>
      </c>
      <c r="AN105" s="3"/>
      <c r="AO105" s="3"/>
      <c r="AQ105" s="68"/>
      <c r="AR105" s="53" t="s">
        <v>232</v>
      </c>
      <c r="AS105" s="69"/>
      <c r="AU105" s="3"/>
      <c r="AW105" s="67"/>
      <c r="AX105" s="62" t="s">
        <v>205</v>
      </c>
      <c r="AY105" s="62" t="s">
        <v>43</v>
      </c>
      <c r="AZ105" s="62" t="s">
        <v>372</v>
      </c>
      <c r="BA105">
        <f>AY107+AZ107</f>
        <v>76.25</v>
      </c>
      <c r="BB105" s="63">
        <f>(BC106+BC107)/1.83</f>
        <v>91.80327868852459</v>
      </c>
      <c r="BC105">
        <v>52</v>
      </c>
      <c r="BE105" s="100"/>
      <c r="BF105" s="99" t="s">
        <v>42</v>
      </c>
      <c r="BG105" s="99" t="s">
        <v>329</v>
      </c>
      <c r="BH105" s="99" t="s">
        <v>536</v>
      </c>
      <c r="BI105">
        <f>BG107+BH107</f>
        <v>68.25</v>
      </c>
      <c r="BJ105" s="63">
        <f>(BK106+BK107)/2.13</f>
        <v>93.89671361502347</v>
      </c>
      <c r="BK105">
        <v>2</v>
      </c>
    </row>
    <row r="106" spans="13:63" ht="12.75" customHeight="1">
      <c r="M106" s="82">
        <v>52</v>
      </c>
      <c r="N106" s="20" t="s">
        <v>141</v>
      </c>
      <c r="O106" s="84">
        <v>0.3957</v>
      </c>
      <c r="S106" s="82">
        <v>52</v>
      </c>
      <c r="T106" s="22" t="s">
        <v>10</v>
      </c>
      <c r="U106" s="84">
        <v>0.5043</v>
      </c>
      <c r="AE106" s="56">
        <v>52</v>
      </c>
      <c r="AF106" s="27" t="s">
        <v>15</v>
      </c>
      <c r="AG106" s="78">
        <v>0.3818</v>
      </c>
      <c r="AH106" s="3"/>
      <c r="AI106" s="3"/>
      <c r="AN106" s="3"/>
      <c r="AO106" s="3"/>
      <c r="AQ106" s="70">
        <v>52</v>
      </c>
      <c r="AR106" s="54" t="s">
        <v>199</v>
      </c>
      <c r="AS106" s="71">
        <v>0.4125</v>
      </c>
      <c r="AU106" s="3">
        <f t="shared" si="0"/>
        <v>0.9029850746268657</v>
      </c>
      <c r="AV106">
        <v>121</v>
      </c>
      <c r="AW106" s="67"/>
      <c r="AX106" s="62" t="s">
        <v>369</v>
      </c>
      <c r="AY106" s="62">
        <v>35.55</v>
      </c>
      <c r="AZ106" s="62">
        <v>35.41</v>
      </c>
      <c r="BC106">
        <v>60</v>
      </c>
      <c r="BE106" s="100"/>
      <c r="BF106" s="99" t="s">
        <v>534</v>
      </c>
      <c r="BG106" s="99">
        <v>81.54</v>
      </c>
      <c r="BH106" s="99">
        <v>10.92</v>
      </c>
      <c r="BK106">
        <v>2</v>
      </c>
    </row>
    <row r="107" spans="13:63" ht="12.75">
      <c r="M107" s="83"/>
      <c r="N107" s="21" t="s">
        <v>107</v>
      </c>
      <c r="O107" s="85"/>
      <c r="P107" s="3">
        <v>0.5784</v>
      </c>
      <c r="Q107" s="3">
        <v>0.7333</v>
      </c>
      <c r="S107" s="83"/>
      <c r="T107" s="23" t="s">
        <v>36</v>
      </c>
      <c r="U107" s="85"/>
      <c r="V107" s="38">
        <f>111/119</f>
        <v>0.9327731092436975</v>
      </c>
      <c r="W107" s="38">
        <f>64/66</f>
        <v>0.9696969696969697</v>
      </c>
      <c r="AE107" s="57"/>
      <c r="AF107" s="28" t="s">
        <v>1</v>
      </c>
      <c r="AG107" s="79"/>
      <c r="AH107" s="3">
        <f t="shared" si="2"/>
        <v>0.7303000000000001</v>
      </c>
      <c r="AI107" s="3">
        <f t="shared" si="2"/>
        <v>0.813</v>
      </c>
      <c r="AN107" s="3"/>
      <c r="AO107" s="3"/>
      <c r="AQ107" s="70"/>
      <c r="AR107" s="54" t="s">
        <v>209</v>
      </c>
      <c r="AS107" s="71"/>
      <c r="AU107" s="3"/>
      <c r="AW107" s="67"/>
      <c r="AX107" s="62" t="s">
        <v>370</v>
      </c>
      <c r="AY107" s="62">
        <v>19.3</v>
      </c>
      <c r="AZ107" s="62">
        <v>56.95</v>
      </c>
      <c r="BC107">
        <v>108</v>
      </c>
      <c r="BE107" s="100"/>
      <c r="BF107" s="99" t="s">
        <v>329</v>
      </c>
      <c r="BG107" s="99">
        <v>61.52</v>
      </c>
      <c r="BH107" s="99">
        <v>6.73</v>
      </c>
      <c r="BK107">
        <v>198</v>
      </c>
    </row>
    <row r="108" spans="13:63" ht="12.75">
      <c r="M108" s="82">
        <v>53</v>
      </c>
      <c r="N108" s="20" t="s">
        <v>109</v>
      </c>
      <c r="O108" s="84">
        <v>0.7889</v>
      </c>
      <c r="S108" s="82">
        <v>53</v>
      </c>
      <c r="T108" s="20" t="s">
        <v>72</v>
      </c>
      <c r="U108" s="84">
        <v>0.9098</v>
      </c>
      <c r="W108" s="38"/>
      <c r="AE108" s="56">
        <v>53</v>
      </c>
      <c r="AF108" s="27" t="s">
        <v>42</v>
      </c>
      <c r="AG108" s="78">
        <v>0.3842</v>
      </c>
      <c r="AH108" s="3"/>
      <c r="AI108" s="3"/>
      <c r="AN108" s="3"/>
      <c r="AO108" s="3"/>
      <c r="AQ108" s="68">
        <v>53</v>
      </c>
      <c r="AR108" s="53" t="s">
        <v>36</v>
      </c>
      <c r="AS108" s="69">
        <v>0.6814</v>
      </c>
      <c r="AU108" s="3">
        <f t="shared" si="0"/>
        <v>1</v>
      </c>
      <c r="AV108">
        <v>134</v>
      </c>
      <c r="AW108" s="67">
        <v>27</v>
      </c>
      <c r="AX108" s="62" t="s">
        <v>373</v>
      </c>
      <c r="AY108" s="62" t="s">
        <v>36</v>
      </c>
      <c r="AZ108" s="62" t="s">
        <v>375</v>
      </c>
      <c r="BA108">
        <f>AY110+AZ110</f>
        <v>95.6</v>
      </c>
      <c r="BB108" s="63">
        <f>(BC108+BC109)/1.83</f>
        <v>100</v>
      </c>
      <c r="BC108">
        <v>183</v>
      </c>
      <c r="BE108" s="100">
        <v>27</v>
      </c>
      <c r="BF108" s="99" t="s">
        <v>537</v>
      </c>
      <c r="BG108" s="99" t="s">
        <v>58</v>
      </c>
      <c r="BH108" s="99" t="s">
        <v>539</v>
      </c>
      <c r="BI108">
        <f>BG110+BH110</f>
        <v>77.9</v>
      </c>
      <c r="BJ108" s="63">
        <f>(BK108+BK109)/2.13</f>
        <v>99.5305164319249</v>
      </c>
      <c r="BK108">
        <v>190</v>
      </c>
    </row>
    <row r="109" spans="13:63" ht="12.75">
      <c r="M109" s="83"/>
      <c r="N109" s="21" t="s">
        <v>115</v>
      </c>
      <c r="O109" s="85"/>
      <c r="P109" s="3">
        <v>0.9706</v>
      </c>
      <c r="Q109" s="3">
        <v>1</v>
      </c>
      <c r="S109" s="83"/>
      <c r="T109" s="21" t="s">
        <v>52</v>
      </c>
      <c r="U109" s="85"/>
      <c r="V109" s="38">
        <v>1</v>
      </c>
      <c r="W109" s="38">
        <v>1</v>
      </c>
      <c r="AE109" s="57"/>
      <c r="AF109" s="28" t="s">
        <v>0</v>
      </c>
      <c r="AG109" s="79"/>
      <c r="AH109" s="3">
        <f t="shared" si="2"/>
        <v>1</v>
      </c>
      <c r="AI109" s="3">
        <f t="shared" si="2"/>
        <v>1</v>
      </c>
      <c r="AN109" s="3"/>
      <c r="AO109" s="3"/>
      <c r="AQ109" s="68"/>
      <c r="AR109" s="53" t="s">
        <v>23</v>
      </c>
      <c r="AS109" s="69"/>
      <c r="AU109" s="3"/>
      <c r="AW109" s="67"/>
      <c r="AX109" s="62" t="s">
        <v>374</v>
      </c>
      <c r="AY109" s="62" t="s">
        <v>373</v>
      </c>
      <c r="AZ109" s="62" t="s">
        <v>376</v>
      </c>
      <c r="BA109">
        <f>AY111+AZ111</f>
        <v>51.99</v>
      </c>
      <c r="BB109" s="63">
        <f>(BC110+BC111)/1.83</f>
        <v>65.02732240437159</v>
      </c>
      <c r="BC109">
        <v>0</v>
      </c>
      <c r="BE109" s="100"/>
      <c r="BF109" s="99" t="s">
        <v>58</v>
      </c>
      <c r="BG109" s="99" t="s">
        <v>29</v>
      </c>
      <c r="BH109" s="99" t="s">
        <v>540</v>
      </c>
      <c r="BI109">
        <f>BG111+BH111</f>
        <v>68.19</v>
      </c>
      <c r="BJ109" s="63">
        <f>(BK110+BK111)/2.13</f>
        <v>98.12206572769954</v>
      </c>
      <c r="BK109">
        <v>22</v>
      </c>
    </row>
    <row r="110" spans="13:63" ht="12.75" customHeight="1">
      <c r="M110" s="82">
        <v>54</v>
      </c>
      <c r="N110" s="22" t="s">
        <v>119</v>
      </c>
      <c r="O110" s="84">
        <v>0.6073</v>
      </c>
      <c r="S110" s="82">
        <v>54</v>
      </c>
      <c r="T110" s="22" t="s">
        <v>11</v>
      </c>
      <c r="U110" s="84">
        <v>0.8678</v>
      </c>
      <c r="V110" s="38"/>
      <c r="AE110" s="56">
        <v>54</v>
      </c>
      <c r="AF110" s="25" t="s">
        <v>49</v>
      </c>
      <c r="AG110" s="80">
        <v>0.1247</v>
      </c>
      <c r="AH110" s="3"/>
      <c r="AI110" s="3"/>
      <c r="AN110" s="3"/>
      <c r="AO110" s="3"/>
      <c r="AQ110" s="70">
        <v>54</v>
      </c>
      <c r="AR110" s="54" t="s">
        <v>14</v>
      </c>
      <c r="AS110" s="71">
        <v>0.3887</v>
      </c>
      <c r="AU110" s="3">
        <f t="shared" si="0"/>
        <v>0.9925373134328358</v>
      </c>
      <c r="AV110">
        <v>133</v>
      </c>
      <c r="AW110" s="67"/>
      <c r="AX110" s="62" t="s">
        <v>36</v>
      </c>
      <c r="AY110" s="62">
        <v>58.49</v>
      </c>
      <c r="AZ110" s="62">
        <v>37.11</v>
      </c>
      <c r="BC110">
        <v>0</v>
      </c>
      <c r="BE110" s="100"/>
      <c r="BF110" s="99" t="s">
        <v>29</v>
      </c>
      <c r="BG110" s="99">
        <v>55.53</v>
      </c>
      <c r="BH110" s="99">
        <v>22.37</v>
      </c>
      <c r="BK110">
        <v>23</v>
      </c>
    </row>
    <row r="111" spans="13:63" ht="13.5" customHeight="1">
      <c r="M111" s="83"/>
      <c r="N111" s="23" t="s">
        <v>123</v>
      </c>
      <c r="O111" s="85"/>
      <c r="P111" s="3">
        <v>0.9608</v>
      </c>
      <c r="Q111" s="3">
        <v>1</v>
      </c>
      <c r="R111" s="9"/>
      <c r="S111" s="83"/>
      <c r="T111" s="23" t="s">
        <v>2</v>
      </c>
      <c r="U111" s="85"/>
      <c r="V111" s="38">
        <v>1</v>
      </c>
      <c r="W111" s="38">
        <v>1</v>
      </c>
      <c r="X111" s="9"/>
      <c r="AD111" s="9"/>
      <c r="AE111" s="57"/>
      <c r="AF111" s="26" t="s">
        <v>52</v>
      </c>
      <c r="AG111" s="81"/>
      <c r="AH111" s="3">
        <f t="shared" si="2"/>
        <v>0.0658</v>
      </c>
      <c r="AI111" s="3">
        <f t="shared" si="2"/>
        <v>0.0732</v>
      </c>
      <c r="AJ111" s="9">
        <f>AG110-AI111</f>
        <v>0.051500000000000004</v>
      </c>
      <c r="AN111" s="3"/>
      <c r="AO111" s="3"/>
      <c r="AP111" s="9"/>
      <c r="AQ111" s="70"/>
      <c r="AR111" s="54" t="s">
        <v>22</v>
      </c>
      <c r="AS111" s="71"/>
      <c r="AU111" s="3"/>
      <c r="AW111" s="67"/>
      <c r="AX111" s="62" t="s">
        <v>157</v>
      </c>
      <c r="AY111" s="62">
        <v>26.55</v>
      </c>
      <c r="AZ111" s="62">
        <v>25.44</v>
      </c>
      <c r="BC111">
        <v>119</v>
      </c>
      <c r="BE111" s="100"/>
      <c r="BF111" s="99" t="s">
        <v>538</v>
      </c>
      <c r="BG111" s="99">
        <v>41.97</v>
      </c>
      <c r="BH111" s="99">
        <v>26.22</v>
      </c>
      <c r="BK111">
        <v>186</v>
      </c>
    </row>
    <row r="112" spans="13:63" ht="12.75">
      <c r="M112" s="82">
        <v>55</v>
      </c>
      <c r="N112" s="20" t="s">
        <v>126</v>
      </c>
      <c r="O112" s="86">
        <v>0.0791</v>
      </c>
      <c r="S112" s="82">
        <v>55</v>
      </c>
      <c r="T112" s="20" t="s">
        <v>53</v>
      </c>
      <c r="U112" s="84">
        <v>0.5556</v>
      </c>
      <c r="V112" s="38"/>
      <c r="W112" s="38"/>
      <c r="AE112" s="56">
        <v>55</v>
      </c>
      <c r="AF112" s="25" t="s">
        <v>53</v>
      </c>
      <c r="AG112" s="78">
        <v>0.4865</v>
      </c>
      <c r="AH112" s="3"/>
      <c r="AI112" s="3"/>
      <c r="AN112" s="3"/>
      <c r="AO112" s="3"/>
      <c r="AQ112" s="68">
        <v>55</v>
      </c>
      <c r="AR112" s="53" t="s">
        <v>53</v>
      </c>
      <c r="AS112" s="69">
        <v>0.4002</v>
      </c>
      <c r="AU112" s="3">
        <f t="shared" si="0"/>
        <v>0.8432835820895522</v>
      </c>
      <c r="AV112">
        <v>113</v>
      </c>
      <c r="AW112" s="67">
        <v>28</v>
      </c>
      <c r="AX112" s="62" t="s">
        <v>377</v>
      </c>
      <c r="AY112" s="62" t="s">
        <v>169</v>
      </c>
      <c r="AZ112" s="62" t="s">
        <v>379</v>
      </c>
      <c r="BA112">
        <f>AY114+AZ114</f>
        <v>67.45</v>
      </c>
      <c r="BB112" s="63">
        <f>(BC112+BC113)/1.83</f>
        <v>96.72131147540983</v>
      </c>
      <c r="BC112">
        <v>52</v>
      </c>
      <c r="BE112" s="100">
        <v>28</v>
      </c>
      <c r="BF112" s="99" t="s">
        <v>18</v>
      </c>
      <c r="BG112" s="99" t="s">
        <v>18</v>
      </c>
      <c r="BH112" s="99" t="s">
        <v>543</v>
      </c>
      <c r="BI112">
        <f>BG114+BH114</f>
        <v>92.97</v>
      </c>
      <c r="BJ112" s="63">
        <f>(BK112+BK113)/2.13</f>
        <v>100</v>
      </c>
      <c r="BK112">
        <v>212</v>
      </c>
    </row>
    <row r="113" spans="13:64" ht="12.75">
      <c r="M113" s="83"/>
      <c r="N113" s="21" t="s">
        <v>129</v>
      </c>
      <c r="O113" s="87"/>
      <c r="P113" s="4">
        <v>0.0294</v>
      </c>
      <c r="Q113" s="3">
        <v>0</v>
      </c>
      <c r="R113" s="9">
        <f>O112-Q113</f>
        <v>0.0791</v>
      </c>
      <c r="S113" s="83"/>
      <c r="T113" s="21" t="s">
        <v>18</v>
      </c>
      <c r="U113" s="85"/>
      <c r="V113" s="38">
        <f>116/119</f>
        <v>0.9747899159663865</v>
      </c>
      <c r="W113" s="38">
        <f>65/66</f>
        <v>0.9848484848484849</v>
      </c>
      <c r="AE113" s="57"/>
      <c r="AF113" s="26" t="s">
        <v>55</v>
      </c>
      <c r="AG113" s="79"/>
      <c r="AH113" s="3">
        <f t="shared" si="2"/>
        <v>0.9539</v>
      </c>
      <c r="AI113" s="3">
        <f t="shared" si="2"/>
        <v>0.9593</v>
      </c>
      <c r="AN113" s="3"/>
      <c r="AO113" s="3"/>
      <c r="AQ113" s="68"/>
      <c r="AR113" s="53" t="s">
        <v>21</v>
      </c>
      <c r="AS113" s="69"/>
      <c r="AU113" s="3"/>
      <c r="AW113" s="67"/>
      <c r="AX113" s="62" t="s">
        <v>29</v>
      </c>
      <c r="AY113" s="62" t="s">
        <v>29</v>
      </c>
      <c r="AZ113" s="62" t="s">
        <v>380</v>
      </c>
      <c r="BA113">
        <f>AY115+AZ115</f>
        <v>83.38</v>
      </c>
      <c r="BB113" s="63">
        <f>(BC114+BC115)/1.83</f>
        <v>100</v>
      </c>
      <c r="BC113">
        <v>125</v>
      </c>
      <c r="BE113" s="100"/>
      <c r="BF113" s="99" t="s">
        <v>541</v>
      </c>
      <c r="BG113" s="99" t="s">
        <v>541</v>
      </c>
      <c r="BH113" s="99" t="s">
        <v>544</v>
      </c>
      <c r="BI113" s="42">
        <f>BG115+BH115</f>
        <v>35.55</v>
      </c>
      <c r="BJ113" s="63">
        <f>(BK114+BK115)/2.13</f>
        <v>10.7981220657277</v>
      </c>
      <c r="BK113">
        <v>1</v>
      </c>
      <c r="BL113" s="65">
        <f>BI113-BJ113</f>
        <v>24.751877934272297</v>
      </c>
    </row>
    <row r="114" spans="13:63" ht="12.75">
      <c r="M114" s="82">
        <v>56</v>
      </c>
      <c r="N114" s="22" t="s">
        <v>135</v>
      </c>
      <c r="O114" s="84">
        <v>0.1418</v>
      </c>
      <c r="S114" s="82">
        <v>56</v>
      </c>
      <c r="T114" s="22" t="s">
        <v>14</v>
      </c>
      <c r="U114" s="84">
        <v>0.7158</v>
      </c>
      <c r="V114" s="38"/>
      <c r="AE114" s="56">
        <v>56</v>
      </c>
      <c r="AF114" s="25" t="s">
        <v>22</v>
      </c>
      <c r="AG114" s="78">
        <v>0.5438</v>
      </c>
      <c r="AH114" s="3"/>
      <c r="AI114" s="3"/>
      <c r="AN114" s="3"/>
      <c r="AO114" s="3"/>
      <c r="AQ114" s="70">
        <v>56</v>
      </c>
      <c r="AR114" s="54" t="s">
        <v>0</v>
      </c>
      <c r="AS114" s="71">
        <v>0.4604</v>
      </c>
      <c r="AU114" s="3">
        <f t="shared" si="0"/>
        <v>0.9850746268656716</v>
      </c>
      <c r="AV114">
        <v>132</v>
      </c>
      <c r="AW114" s="67"/>
      <c r="AX114" s="62" t="s">
        <v>378</v>
      </c>
      <c r="AY114" s="62">
        <v>25.96</v>
      </c>
      <c r="AZ114" s="62">
        <v>41.49</v>
      </c>
      <c r="BC114">
        <v>131</v>
      </c>
      <c r="BE114" s="100"/>
      <c r="BF114" s="99" t="s">
        <v>158</v>
      </c>
      <c r="BG114" s="99">
        <v>82.55</v>
      </c>
      <c r="BH114" s="99">
        <v>10.42</v>
      </c>
      <c r="BK114">
        <v>1</v>
      </c>
    </row>
    <row r="115" spans="13:63" ht="12.75">
      <c r="M115" s="83"/>
      <c r="N115" s="23" t="s">
        <v>139</v>
      </c>
      <c r="O115" s="85"/>
      <c r="P115" s="4">
        <v>0.3235</v>
      </c>
      <c r="Q115" s="3">
        <v>0.2333</v>
      </c>
      <c r="S115" s="83"/>
      <c r="T115" s="23" t="s">
        <v>34</v>
      </c>
      <c r="U115" s="85"/>
      <c r="V115" s="38">
        <f>116/119</f>
        <v>0.9747899159663865</v>
      </c>
      <c r="W115" s="38">
        <f>65/66</f>
        <v>0.9848484848484849</v>
      </c>
      <c r="AE115" s="57"/>
      <c r="AF115" s="26" t="s">
        <v>23</v>
      </c>
      <c r="AG115" s="79"/>
      <c r="AH115" s="3">
        <f t="shared" si="2"/>
        <v>0.9868000000000001</v>
      </c>
      <c r="AI115" s="3">
        <f t="shared" si="2"/>
        <v>1</v>
      </c>
      <c r="AN115" s="3"/>
      <c r="AO115" s="3"/>
      <c r="AQ115" s="70"/>
      <c r="AR115" s="54" t="s">
        <v>11</v>
      </c>
      <c r="AS115" s="71"/>
      <c r="AU115" s="3"/>
      <c r="AW115" s="67"/>
      <c r="AX115" s="62" t="s">
        <v>169</v>
      </c>
      <c r="AY115" s="62">
        <v>25.45</v>
      </c>
      <c r="AZ115" s="62">
        <v>57.93</v>
      </c>
      <c r="BC115">
        <v>52</v>
      </c>
      <c r="BE115" s="100"/>
      <c r="BF115" s="99" t="s">
        <v>542</v>
      </c>
      <c r="BG115" s="99">
        <v>27.02</v>
      </c>
      <c r="BH115" s="99">
        <v>8.53</v>
      </c>
      <c r="BK115">
        <v>22</v>
      </c>
    </row>
    <row r="116" spans="13:63" ht="12.75">
      <c r="M116" s="82">
        <v>57</v>
      </c>
      <c r="N116" s="20" t="s">
        <v>79</v>
      </c>
      <c r="O116" s="84">
        <v>0.4031</v>
      </c>
      <c r="S116" s="82">
        <v>57</v>
      </c>
      <c r="T116" s="20" t="s">
        <v>24</v>
      </c>
      <c r="U116" s="84">
        <v>0.7709</v>
      </c>
      <c r="V116" s="38"/>
      <c r="W116" s="38"/>
      <c r="AE116" s="56">
        <v>57</v>
      </c>
      <c r="AF116" s="25" t="s">
        <v>8</v>
      </c>
      <c r="AG116" s="80">
        <v>0.5423</v>
      </c>
      <c r="AH116" s="3"/>
      <c r="AI116" s="3"/>
      <c r="AN116" s="3"/>
      <c r="AO116" s="3"/>
      <c r="AQ116" s="70">
        <v>57</v>
      </c>
      <c r="AR116" s="54" t="s">
        <v>34</v>
      </c>
      <c r="AS116" s="71">
        <v>0.6386</v>
      </c>
      <c r="AU116" s="3">
        <f t="shared" si="0"/>
        <v>0.9925373134328358</v>
      </c>
      <c r="AV116">
        <v>133</v>
      </c>
      <c r="AW116" s="67">
        <v>29</v>
      </c>
      <c r="AX116" s="62" t="s">
        <v>232</v>
      </c>
      <c r="AY116" s="62" t="s">
        <v>52</v>
      </c>
      <c r="AZ116" s="62" t="s">
        <v>382</v>
      </c>
      <c r="BA116">
        <f>AY118+AZ118</f>
        <v>79.75999999999999</v>
      </c>
      <c r="BB116" s="63">
        <f>(BC116+BC117)/1.83</f>
        <v>100</v>
      </c>
      <c r="BC116">
        <v>161</v>
      </c>
      <c r="BE116" s="100">
        <v>29</v>
      </c>
      <c r="BF116" s="99" t="s">
        <v>545</v>
      </c>
      <c r="BG116" s="99" t="s">
        <v>53</v>
      </c>
      <c r="BH116" s="99" t="s">
        <v>547</v>
      </c>
      <c r="BI116">
        <f>BG118+BH118</f>
        <v>90.94</v>
      </c>
      <c r="BJ116" s="63">
        <f>(BK116+BK117)/2.13</f>
        <v>100</v>
      </c>
      <c r="BK116">
        <v>212</v>
      </c>
    </row>
    <row r="117" spans="13:64" ht="12.75">
      <c r="M117" s="83"/>
      <c r="N117" s="21" t="s">
        <v>87</v>
      </c>
      <c r="O117" s="85"/>
      <c r="P117" s="3">
        <v>0.8627</v>
      </c>
      <c r="Q117" s="3">
        <v>0.8667</v>
      </c>
      <c r="R117" s="9"/>
      <c r="S117" s="83"/>
      <c r="T117" s="21" t="s">
        <v>0</v>
      </c>
      <c r="U117" s="85"/>
      <c r="V117" s="38">
        <f>115/119</f>
        <v>0.9663865546218487</v>
      </c>
      <c r="W117" s="38">
        <v>1</v>
      </c>
      <c r="X117" s="9"/>
      <c r="AD117" s="9"/>
      <c r="AE117" s="57"/>
      <c r="AF117" s="26" t="s">
        <v>34</v>
      </c>
      <c r="AG117" s="81"/>
      <c r="AH117" s="3">
        <f t="shared" si="2"/>
        <v>0.31579999999999997</v>
      </c>
      <c r="AI117" s="3">
        <f t="shared" si="2"/>
        <v>0.30079999999999996</v>
      </c>
      <c r="AJ117" s="9">
        <f>AG116-AI117</f>
        <v>0.24150000000000005</v>
      </c>
      <c r="AN117" s="3"/>
      <c r="AO117" s="3"/>
      <c r="AP117" s="9"/>
      <c r="AQ117" s="70"/>
      <c r="AR117" s="54" t="s">
        <v>223</v>
      </c>
      <c r="AS117" s="71"/>
      <c r="AU117" s="3"/>
      <c r="AW117" s="67"/>
      <c r="AX117" s="62" t="s">
        <v>381</v>
      </c>
      <c r="AY117" s="62" t="s">
        <v>232</v>
      </c>
      <c r="AZ117" s="62" t="s">
        <v>383</v>
      </c>
      <c r="BA117">
        <f>AY119+AZ119</f>
        <v>73.81</v>
      </c>
      <c r="BB117" s="63">
        <f>(BC118+BC119)/1.83</f>
        <v>90.1639344262295</v>
      </c>
      <c r="BC117">
        <v>22</v>
      </c>
      <c r="BE117" s="100"/>
      <c r="BF117" s="99" t="s">
        <v>19</v>
      </c>
      <c r="BG117" s="99" t="s">
        <v>546</v>
      </c>
      <c r="BH117" s="99" t="s">
        <v>548</v>
      </c>
      <c r="BI117" s="42">
        <f>BG119+BH119</f>
        <v>33.03</v>
      </c>
      <c r="BJ117" s="63">
        <f>(BK118+BK119)/2.13</f>
        <v>21.5962441314554</v>
      </c>
      <c r="BK117">
        <v>1</v>
      </c>
      <c r="BL117" s="65">
        <f>BI117-BJ117</f>
        <v>11.433755868544601</v>
      </c>
    </row>
    <row r="118" spans="13:63" ht="12.75">
      <c r="M118" s="82">
        <v>58</v>
      </c>
      <c r="N118" s="20" t="s">
        <v>93</v>
      </c>
      <c r="O118" s="88">
        <v>0.34</v>
      </c>
      <c r="S118" s="82">
        <v>58</v>
      </c>
      <c r="T118" s="20" t="s">
        <v>22</v>
      </c>
      <c r="U118" s="84">
        <v>0.3134</v>
      </c>
      <c r="V118" s="38"/>
      <c r="AE118" s="56">
        <v>58</v>
      </c>
      <c r="AF118" s="25" t="s">
        <v>36</v>
      </c>
      <c r="AG118" s="78">
        <v>0.4557</v>
      </c>
      <c r="AH118" s="3"/>
      <c r="AI118" s="3"/>
      <c r="AN118" s="3"/>
      <c r="AO118" s="3"/>
      <c r="AQ118" s="68">
        <v>58</v>
      </c>
      <c r="AR118" s="53" t="s">
        <v>12</v>
      </c>
      <c r="AS118" s="69">
        <v>0.5279</v>
      </c>
      <c r="AU118" s="3">
        <f t="shared" si="0"/>
        <v>0.8656716417910447</v>
      </c>
      <c r="AV118">
        <v>116</v>
      </c>
      <c r="AW118" s="67"/>
      <c r="AX118" s="62" t="s">
        <v>213</v>
      </c>
      <c r="AY118" s="62">
        <v>23.64</v>
      </c>
      <c r="AZ118" s="62">
        <v>56.12</v>
      </c>
      <c r="BC118">
        <v>22</v>
      </c>
      <c r="BE118" s="100"/>
      <c r="BF118" s="99" t="s">
        <v>546</v>
      </c>
      <c r="BG118" s="99">
        <v>56.25</v>
      </c>
      <c r="BH118" s="99">
        <v>34.69</v>
      </c>
      <c r="BK118">
        <v>0</v>
      </c>
    </row>
    <row r="119" spans="13:63" ht="12.75">
      <c r="M119" s="83"/>
      <c r="N119" s="21" t="s">
        <v>141</v>
      </c>
      <c r="O119" s="89"/>
      <c r="P119" s="3">
        <v>0.8137</v>
      </c>
      <c r="Q119" s="3">
        <v>0.9333</v>
      </c>
      <c r="S119" s="83"/>
      <c r="T119" s="21" t="s">
        <v>36</v>
      </c>
      <c r="U119" s="85"/>
      <c r="V119" s="38">
        <f>116/119</f>
        <v>0.9747899159663865</v>
      </c>
      <c r="W119" s="38">
        <v>1</v>
      </c>
      <c r="AE119" s="57"/>
      <c r="AF119" s="26" t="s">
        <v>1</v>
      </c>
      <c r="AG119" s="79"/>
      <c r="AH119" s="3">
        <f t="shared" si="2"/>
        <v>0.7895</v>
      </c>
      <c r="AI119" s="3">
        <f t="shared" si="2"/>
        <v>0.7561</v>
      </c>
      <c r="AN119" s="3"/>
      <c r="AO119" s="3"/>
      <c r="AQ119" s="68"/>
      <c r="AR119" s="53" t="s">
        <v>199</v>
      </c>
      <c r="AS119" s="69"/>
      <c r="AU119" s="3"/>
      <c r="AW119" s="67"/>
      <c r="AX119" s="62" t="s">
        <v>52</v>
      </c>
      <c r="AY119" s="62">
        <v>18.03</v>
      </c>
      <c r="AZ119" s="62">
        <v>55.78</v>
      </c>
      <c r="BC119">
        <v>143</v>
      </c>
      <c r="BE119" s="100"/>
      <c r="BF119" s="99" t="s">
        <v>53</v>
      </c>
      <c r="BG119" s="99">
        <v>21.67</v>
      </c>
      <c r="BH119" s="99">
        <v>11.36</v>
      </c>
      <c r="BK119">
        <v>46</v>
      </c>
    </row>
    <row r="120" spans="13:63" ht="12.75">
      <c r="M120" s="82">
        <v>59</v>
      </c>
      <c r="N120" s="20" t="s">
        <v>109</v>
      </c>
      <c r="O120" s="84">
        <v>0.5897</v>
      </c>
      <c r="S120" s="82">
        <v>59</v>
      </c>
      <c r="T120" s="20" t="s">
        <v>72</v>
      </c>
      <c r="U120" s="84">
        <v>0.6059</v>
      </c>
      <c r="V120" s="38"/>
      <c r="W120" s="38"/>
      <c r="AE120" s="56">
        <v>59</v>
      </c>
      <c r="AF120" s="25" t="s">
        <v>0</v>
      </c>
      <c r="AG120" s="78">
        <v>0.3117</v>
      </c>
      <c r="AH120" s="3"/>
      <c r="AI120" s="3"/>
      <c r="AN120" s="3"/>
      <c r="AO120" s="3"/>
      <c r="AQ120" s="70">
        <v>59</v>
      </c>
      <c r="AR120" s="54" t="s">
        <v>36</v>
      </c>
      <c r="AS120" s="72">
        <v>0.4834</v>
      </c>
      <c r="AU120" s="3">
        <f t="shared" si="0"/>
        <v>0.13432835820895522</v>
      </c>
      <c r="AV120">
        <v>18</v>
      </c>
      <c r="AW120" s="67">
        <v>30</v>
      </c>
      <c r="AX120" s="62" t="s">
        <v>33</v>
      </c>
      <c r="AY120" s="62" t="s">
        <v>14</v>
      </c>
      <c r="AZ120" s="62" t="s">
        <v>385</v>
      </c>
      <c r="BA120">
        <f>AY122+AZ122</f>
        <v>75.68</v>
      </c>
      <c r="BB120" s="63">
        <f>(BC120+BC121)/1.83</f>
        <v>100</v>
      </c>
      <c r="BC120">
        <v>180</v>
      </c>
      <c r="BE120" s="100">
        <v>30</v>
      </c>
      <c r="BF120" s="99" t="s">
        <v>11</v>
      </c>
      <c r="BG120" s="99" t="s">
        <v>11</v>
      </c>
      <c r="BH120" s="99" t="s">
        <v>550</v>
      </c>
      <c r="BI120">
        <f>BG122+BH122</f>
        <v>71.06</v>
      </c>
      <c r="BJ120" s="63">
        <f>(BK120+BK121)/2.13</f>
        <v>98.59154929577466</v>
      </c>
      <c r="BK120">
        <v>206</v>
      </c>
    </row>
    <row r="121" spans="13:63" ht="12.75">
      <c r="M121" s="83"/>
      <c r="N121" s="21" t="s">
        <v>123</v>
      </c>
      <c r="O121" s="85"/>
      <c r="P121" s="3">
        <v>0.6373</v>
      </c>
      <c r="Q121" s="3">
        <v>0.7</v>
      </c>
      <c r="S121" s="83"/>
      <c r="T121" s="21" t="s">
        <v>2</v>
      </c>
      <c r="U121" s="85"/>
      <c r="V121" s="40">
        <v>0.8403</v>
      </c>
      <c r="W121" s="38">
        <v>0.7727</v>
      </c>
      <c r="AE121" s="57"/>
      <c r="AF121" s="26" t="s">
        <v>49</v>
      </c>
      <c r="AG121" s="79"/>
      <c r="AH121" s="3">
        <f t="shared" si="2"/>
        <v>0.9934000000000001</v>
      </c>
      <c r="AI121" s="3">
        <f t="shared" si="2"/>
        <v>1</v>
      </c>
      <c r="AN121" s="3"/>
      <c r="AO121" s="3"/>
      <c r="AQ121" s="70"/>
      <c r="AR121" s="54" t="s">
        <v>22</v>
      </c>
      <c r="AS121" s="72"/>
      <c r="AU121" s="3"/>
      <c r="AV121" s="9">
        <f>AS120-AU120</f>
        <v>0.3490716417910448</v>
      </c>
      <c r="AW121" s="67"/>
      <c r="AX121" s="62" t="s">
        <v>384</v>
      </c>
      <c r="AY121" s="62" t="s">
        <v>171</v>
      </c>
      <c r="AZ121" s="62" t="s">
        <v>386</v>
      </c>
      <c r="BA121">
        <f>AY123+AZ123</f>
        <v>69.66</v>
      </c>
      <c r="BB121" s="63">
        <f>(BC122+BC123)/1.83</f>
        <v>73.77049180327869</v>
      </c>
      <c r="BC121">
        <v>3</v>
      </c>
      <c r="BE121" s="100"/>
      <c r="BF121" s="99" t="s">
        <v>291</v>
      </c>
      <c r="BG121" s="99" t="s">
        <v>266</v>
      </c>
      <c r="BH121" s="99" t="s">
        <v>551</v>
      </c>
      <c r="BI121">
        <f>BG123+BH123</f>
        <v>68.39</v>
      </c>
      <c r="BJ121" s="63">
        <f>(BK122+BK123)/2.13</f>
        <v>89.2018779342723</v>
      </c>
      <c r="BK121">
        <v>4</v>
      </c>
    </row>
    <row r="122" spans="13:63" ht="12.75">
      <c r="M122" s="82">
        <v>60</v>
      </c>
      <c r="N122" s="22" t="s">
        <v>126</v>
      </c>
      <c r="O122" s="84">
        <v>0.0716</v>
      </c>
      <c r="S122" s="82">
        <v>60</v>
      </c>
      <c r="T122" s="22" t="s">
        <v>53</v>
      </c>
      <c r="U122" s="84">
        <v>0.5246</v>
      </c>
      <c r="V122" s="38"/>
      <c r="W122" s="38"/>
      <c r="AE122" s="56">
        <v>60</v>
      </c>
      <c r="AF122" s="27" t="s">
        <v>53</v>
      </c>
      <c r="AG122" s="78">
        <v>0.3125</v>
      </c>
      <c r="AH122" s="3"/>
      <c r="AI122" s="3"/>
      <c r="AN122" s="3"/>
      <c r="AO122" s="3"/>
      <c r="AQ122" s="68">
        <v>60</v>
      </c>
      <c r="AR122" s="53" t="s">
        <v>53</v>
      </c>
      <c r="AS122" s="69">
        <v>0.1331</v>
      </c>
      <c r="AU122" s="3">
        <f t="shared" si="0"/>
        <v>0.13432835820895522</v>
      </c>
      <c r="AV122">
        <v>18</v>
      </c>
      <c r="AW122" s="67"/>
      <c r="AX122" s="62" t="s">
        <v>171</v>
      </c>
      <c r="AY122" s="62">
        <v>30.16</v>
      </c>
      <c r="AZ122" s="62">
        <v>45.52</v>
      </c>
      <c r="BC122">
        <v>2</v>
      </c>
      <c r="BE122" s="100"/>
      <c r="BF122" s="99" t="s">
        <v>549</v>
      </c>
      <c r="BG122" s="99">
        <v>50.74</v>
      </c>
      <c r="BH122" s="99">
        <v>20.32</v>
      </c>
      <c r="BK122">
        <v>4</v>
      </c>
    </row>
    <row r="123" spans="13:63" ht="12.75">
      <c r="M123" s="83"/>
      <c r="N123" s="23" t="s">
        <v>139</v>
      </c>
      <c r="O123" s="85"/>
      <c r="P123" s="4">
        <v>0.1961</v>
      </c>
      <c r="Q123" s="3">
        <v>0.1333</v>
      </c>
      <c r="S123" s="83"/>
      <c r="T123" s="23" t="s">
        <v>34</v>
      </c>
      <c r="U123" s="85"/>
      <c r="V123" s="38">
        <f>107/119</f>
        <v>0.8991596638655462</v>
      </c>
      <c r="W123" s="38">
        <f>65/66</f>
        <v>0.9848484848484849</v>
      </c>
      <c r="AE123" s="57"/>
      <c r="AF123" s="28" t="s">
        <v>22</v>
      </c>
      <c r="AG123" s="79"/>
      <c r="AH123" s="3">
        <f t="shared" si="2"/>
        <v>0.875</v>
      </c>
      <c r="AI123" s="3">
        <f t="shared" si="2"/>
        <v>0.9268000000000001</v>
      </c>
      <c r="AN123" s="3"/>
      <c r="AO123" s="3"/>
      <c r="AQ123" s="68"/>
      <c r="AR123" s="53" t="s">
        <v>0</v>
      </c>
      <c r="AS123" s="69"/>
      <c r="AU123" s="3"/>
      <c r="AW123" s="67"/>
      <c r="AX123" s="62" t="s">
        <v>14</v>
      </c>
      <c r="AY123" s="62">
        <v>35.88</v>
      </c>
      <c r="AZ123" s="62">
        <v>33.78</v>
      </c>
      <c r="BC123">
        <v>133</v>
      </c>
      <c r="BE123" s="100"/>
      <c r="BF123" s="99" t="s">
        <v>266</v>
      </c>
      <c r="BG123" s="99">
        <v>46.73</v>
      </c>
      <c r="BH123" s="99">
        <v>21.66</v>
      </c>
      <c r="BK123">
        <v>186</v>
      </c>
    </row>
    <row r="124" spans="13:64" ht="12.75">
      <c r="M124" s="82">
        <v>61</v>
      </c>
      <c r="N124" s="22" t="s">
        <v>79</v>
      </c>
      <c r="O124" s="84">
        <v>0.2463</v>
      </c>
      <c r="S124" s="82">
        <v>61</v>
      </c>
      <c r="T124" s="20" t="s">
        <v>24</v>
      </c>
      <c r="U124" s="84">
        <v>0.6767</v>
      </c>
      <c r="V124" s="38"/>
      <c r="W124" s="38"/>
      <c r="AE124" s="56">
        <v>61</v>
      </c>
      <c r="AF124" s="25" t="s">
        <v>8</v>
      </c>
      <c r="AG124" s="80">
        <v>0.4204</v>
      </c>
      <c r="AH124" s="3"/>
      <c r="AI124" s="3"/>
      <c r="AN124" s="3"/>
      <c r="AO124" s="3"/>
      <c r="AQ124" s="70">
        <v>61</v>
      </c>
      <c r="AR124" s="54" t="s">
        <v>34</v>
      </c>
      <c r="AS124" s="71">
        <v>0.4116</v>
      </c>
      <c r="AU124" s="3">
        <f aca="true" t="shared" si="3" ref="AU124:AU140">AV124/$AU$2</f>
        <v>0.9925373134328358</v>
      </c>
      <c r="AV124">
        <v>133</v>
      </c>
      <c r="AW124" s="67">
        <v>31</v>
      </c>
      <c r="AX124" s="62" t="s">
        <v>156</v>
      </c>
      <c r="AY124" s="62" t="s">
        <v>156</v>
      </c>
      <c r="AZ124" s="62" t="s">
        <v>388</v>
      </c>
      <c r="BA124" s="42">
        <f>AY126+AZ126</f>
        <v>78.15</v>
      </c>
      <c r="BB124" s="63">
        <f>(BC124+BC125)/1.83</f>
        <v>31.69398907103825</v>
      </c>
      <c r="BC124">
        <v>8</v>
      </c>
      <c r="BD124" s="65">
        <f>BA124-BB124</f>
        <v>46.45601092896176</v>
      </c>
      <c r="BE124" s="100">
        <v>31</v>
      </c>
      <c r="BF124" s="99" t="s">
        <v>552</v>
      </c>
      <c r="BG124" s="99" t="s">
        <v>2</v>
      </c>
      <c r="BH124" s="99" t="s">
        <v>553</v>
      </c>
      <c r="BI124" s="102">
        <f>BG126+BH126</f>
        <v>95.69</v>
      </c>
      <c r="BJ124" s="63">
        <f>(BK124+BK125)/2.13</f>
        <v>100</v>
      </c>
      <c r="BK124">
        <v>213</v>
      </c>
      <c r="BL124" s="65"/>
    </row>
    <row r="125" spans="13:63" ht="12.75">
      <c r="M125" s="83"/>
      <c r="N125" s="23" t="s">
        <v>93</v>
      </c>
      <c r="O125" s="85"/>
      <c r="P125" s="3">
        <v>0.598</v>
      </c>
      <c r="Q125" s="3">
        <v>0.7333</v>
      </c>
      <c r="R125" s="9"/>
      <c r="S125" s="83"/>
      <c r="T125" s="21" t="s">
        <v>22</v>
      </c>
      <c r="U125" s="85"/>
      <c r="V125" s="38">
        <f>109/119</f>
        <v>0.9159663865546218</v>
      </c>
      <c r="W125" s="38">
        <f>63/66</f>
        <v>0.9545454545454546</v>
      </c>
      <c r="X125" s="9"/>
      <c r="AD125" s="9"/>
      <c r="AE125" s="57"/>
      <c r="AF125" s="26" t="s">
        <v>36</v>
      </c>
      <c r="AG125" s="81"/>
      <c r="AH125" s="3">
        <f aca="true" t="shared" si="4" ref="AH125:AI135">AH198/100</f>
        <v>0.31579999999999997</v>
      </c>
      <c r="AI125" s="3">
        <f t="shared" si="4"/>
        <v>0.30079999999999996</v>
      </c>
      <c r="AJ125" s="9">
        <f>AG124-AI125</f>
        <v>0.11960000000000004</v>
      </c>
      <c r="AN125" s="3"/>
      <c r="AO125" s="3"/>
      <c r="AP125" s="9"/>
      <c r="AQ125" s="70"/>
      <c r="AR125" s="54" t="s">
        <v>12</v>
      </c>
      <c r="AS125" s="71"/>
      <c r="AU125" s="3"/>
      <c r="AW125" s="67"/>
      <c r="AX125" s="62" t="s">
        <v>387</v>
      </c>
      <c r="AY125" s="62" t="s">
        <v>59</v>
      </c>
      <c r="AZ125" s="62" t="s">
        <v>389</v>
      </c>
      <c r="BA125">
        <f>AY127+AZ127</f>
        <v>76.69999999999999</v>
      </c>
      <c r="BB125" s="63">
        <f>(BC126+BC127)/1.83</f>
        <v>95.08196721311475</v>
      </c>
      <c r="BC125">
        <v>50</v>
      </c>
      <c r="BE125" s="100"/>
      <c r="BF125" s="99" t="s">
        <v>167</v>
      </c>
      <c r="BG125" s="99" t="s">
        <v>55</v>
      </c>
      <c r="BH125" s="99" t="s">
        <v>554</v>
      </c>
      <c r="BI125">
        <f>BG127+BH127</f>
        <v>69.39</v>
      </c>
      <c r="BJ125" s="63">
        <f>(BK126+BK127)/2.13</f>
        <v>91.54929577464789</v>
      </c>
      <c r="BK125">
        <v>0</v>
      </c>
    </row>
    <row r="126" spans="13:63" ht="12.75">
      <c r="M126" s="82">
        <v>62</v>
      </c>
      <c r="N126" s="20" t="s">
        <v>109</v>
      </c>
      <c r="O126" s="84">
        <v>0.474</v>
      </c>
      <c r="S126" s="82">
        <v>62</v>
      </c>
      <c r="T126" s="20" t="s">
        <v>72</v>
      </c>
      <c r="U126" s="84">
        <v>0.5511</v>
      </c>
      <c r="AE126" s="56">
        <v>62</v>
      </c>
      <c r="AF126" s="25" t="s">
        <v>0</v>
      </c>
      <c r="AG126" s="78">
        <v>0.2449</v>
      </c>
      <c r="AH126" s="3"/>
      <c r="AI126" s="3"/>
      <c r="AN126" s="3"/>
      <c r="AO126" s="3"/>
      <c r="AQ126" s="68">
        <v>62</v>
      </c>
      <c r="AR126" s="53" t="s">
        <v>36</v>
      </c>
      <c r="AS126" s="98">
        <v>0.2707</v>
      </c>
      <c r="AU126" s="3">
        <f t="shared" si="3"/>
        <v>0.029850746268656716</v>
      </c>
      <c r="AV126">
        <v>4</v>
      </c>
      <c r="AW126" s="67"/>
      <c r="AX126" s="62" t="s">
        <v>59</v>
      </c>
      <c r="AY126" s="62">
        <v>54.28</v>
      </c>
      <c r="AZ126" s="62">
        <v>23.87</v>
      </c>
      <c r="BC126">
        <v>118</v>
      </c>
      <c r="BE126" s="100"/>
      <c r="BF126" s="99" t="s">
        <v>2</v>
      </c>
      <c r="BG126" s="99">
        <v>80.23</v>
      </c>
      <c r="BH126" s="99">
        <v>15.46</v>
      </c>
      <c r="BK126">
        <v>0</v>
      </c>
    </row>
    <row r="127" spans="13:63" ht="12.75">
      <c r="M127" s="83"/>
      <c r="N127" s="21" t="s">
        <v>139</v>
      </c>
      <c r="O127" s="85"/>
      <c r="P127" s="3">
        <v>0.6275</v>
      </c>
      <c r="Q127" s="3">
        <v>0.7</v>
      </c>
      <c r="S127" s="83"/>
      <c r="T127" s="21" t="s">
        <v>34</v>
      </c>
      <c r="U127" s="85"/>
      <c r="V127" s="40">
        <f>100/119</f>
        <v>0.8403361344537815</v>
      </c>
      <c r="W127" s="38">
        <f>52/66</f>
        <v>0.7878787878787878</v>
      </c>
      <c r="AE127" s="57"/>
      <c r="AF127" s="26" t="s">
        <v>22</v>
      </c>
      <c r="AG127" s="79"/>
      <c r="AH127" s="3">
        <f t="shared" si="4"/>
        <v>0.8421</v>
      </c>
      <c r="AI127" s="3">
        <f t="shared" si="4"/>
        <v>0.9187000000000001</v>
      </c>
      <c r="AN127" s="3"/>
      <c r="AO127" s="3"/>
      <c r="AQ127" s="68"/>
      <c r="AR127" s="53" t="s">
        <v>53</v>
      </c>
      <c r="AS127" s="98"/>
      <c r="AU127" s="3"/>
      <c r="AV127" s="9">
        <f>AS126-AU126</f>
        <v>0.24084925373134328</v>
      </c>
      <c r="AW127" s="67"/>
      <c r="AX127" s="62" t="s">
        <v>146</v>
      </c>
      <c r="AY127" s="62">
        <v>49.37</v>
      </c>
      <c r="AZ127" s="62">
        <v>27.33</v>
      </c>
      <c r="BC127">
        <v>56</v>
      </c>
      <c r="BE127" s="100"/>
      <c r="BF127" s="99" t="s">
        <v>55</v>
      </c>
      <c r="BG127" s="99">
        <v>64.15</v>
      </c>
      <c r="BH127" s="99">
        <v>5.24</v>
      </c>
      <c r="BK127">
        <v>195</v>
      </c>
    </row>
    <row r="128" spans="13:63" ht="12.75">
      <c r="M128" s="82">
        <v>63</v>
      </c>
      <c r="N128" s="22" t="s">
        <v>93</v>
      </c>
      <c r="O128" s="84">
        <v>0.3922</v>
      </c>
      <c r="S128" s="82">
        <v>63</v>
      </c>
      <c r="T128" s="20" t="s">
        <v>24</v>
      </c>
      <c r="U128" s="84">
        <v>0.3539</v>
      </c>
      <c r="V128" s="38"/>
      <c r="W128" s="38"/>
      <c r="AE128" s="56">
        <v>63</v>
      </c>
      <c r="AF128" s="25" t="s">
        <v>8</v>
      </c>
      <c r="AG128" s="80">
        <v>0.2617</v>
      </c>
      <c r="AH128" s="3"/>
      <c r="AI128" s="3"/>
      <c r="AN128" s="3"/>
      <c r="AO128" s="3"/>
      <c r="AQ128" s="70">
        <v>63</v>
      </c>
      <c r="AR128" s="54" t="s">
        <v>34</v>
      </c>
      <c r="AS128" s="71">
        <v>0.1254</v>
      </c>
      <c r="AU128" s="3">
        <f t="shared" si="3"/>
        <v>0.6791044776119403</v>
      </c>
      <c r="AV128">
        <v>91</v>
      </c>
      <c r="AW128" s="67">
        <v>32</v>
      </c>
      <c r="AX128" s="62" t="s">
        <v>53</v>
      </c>
      <c r="AY128" s="62" t="s">
        <v>53</v>
      </c>
      <c r="AZ128" s="62" t="s">
        <v>391</v>
      </c>
      <c r="BA128">
        <f>AY130+AZ130</f>
        <v>88.83000000000001</v>
      </c>
      <c r="BB128" s="63">
        <f>(BC128+BC129)/1.83</f>
        <v>100</v>
      </c>
      <c r="BC128">
        <v>183</v>
      </c>
      <c r="BE128" s="100">
        <v>32</v>
      </c>
      <c r="BF128" s="99" t="s">
        <v>555</v>
      </c>
      <c r="BG128" s="99" t="s">
        <v>205</v>
      </c>
      <c r="BH128" s="99" t="s">
        <v>556</v>
      </c>
      <c r="BI128">
        <f>BG130+BH130</f>
        <v>80.68</v>
      </c>
      <c r="BJ128" s="63">
        <f>(BK128+BK129)/2.13</f>
        <v>92.95774647887325</v>
      </c>
      <c r="BK128">
        <v>184</v>
      </c>
    </row>
    <row r="129" spans="13:64" ht="12.75">
      <c r="M129" s="83"/>
      <c r="N129" s="23" t="s">
        <v>109</v>
      </c>
      <c r="O129" s="85"/>
      <c r="P129" s="3">
        <v>0.5392</v>
      </c>
      <c r="Q129" s="3">
        <v>0.5667</v>
      </c>
      <c r="R129" s="9"/>
      <c r="S129" s="83"/>
      <c r="T129" s="21" t="s">
        <v>72</v>
      </c>
      <c r="U129" s="85"/>
      <c r="V129" s="40">
        <v>0.4492</v>
      </c>
      <c r="W129" s="38">
        <v>0.4394</v>
      </c>
      <c r="X129" s="9"/>
      <c r="AD129" s="9"/>
      <c r="AE129" s="57"/>
      <c r="AF129" s="26" t="s">
        <v>0</v>
      </c>
      <c r="AG129" s="81"/>
      <c r="AH129" s="3">
        <f t="shared" si="4"/>
        <v>0.10529999999999999</v>
      </c>
      <c r="AI129" s="3">
        <f t="shared" si="4"/>
        <v>0.1383</v>
      </c>
      <c r="AJ129" s="9">
        <f>AG128-AI129</f>
        <v>0.12339999999999998</v>
      </c>
      <c r="AN129" s="3"/>
      <c r="AO129" s="3"/>
      <c r="AP129" s="9"/>
      <c r="AQ129" s="70"/>
      <c r="AR129" s="54" t="s">
        <v>36</v>
      </c>
      <c r="AS129" s="71"/>
      <c r="AU129" s="3"/>
      <c r="AW129" s="67"/>
      <c r="AX129" s="62" t="s">
        <v>266</v>
      </c>
      <c r="AY129" s="62" t="s">
        <v>266</v>
      </c>
      <c r="AZ129" s="62" t="s">
        <v>392</v>
      </c>
      <c r="BA129">
        <f>AY131+AZ131</f>
        <v>51.650000000000006</v>
      </c>
      <c r="BB129" s="63">
        <f>(BC130+BC131)/1.83</f>
        <v>92.89617486338797</v>
      </c>
      <c r="BC129">
        <v>0</v>
      </c>
      <c r="BE129" s="100"/>
      <c r="BF129" s="99" t="s">
        <v>170</v>
      </c>
      <c r="BG129" s="99" t="s">
        <v>170</v>
      </c>
      <c r="BH129" s="99" t="s">
        <v>557</v>
      </c>
      <c r="BI129" s="42">
        <f>BG131+BH131</f>
        <v>44.980000000000004</v>
      </c>
      <c r="BJ129" s="63">
        <f>(BK130+BK131)/2.13</f>
        <v>10.7981220657277</v>
      </c>
      <c r="BK129">
        <v>14</v>
      </c>
      <c r="BL129" s="65">
        <f>BI129-BJ129</f>
        <v>34.18187793427231</v>
      </c>
    </row>
    <row r="130" spans="31:63" ht="12.75">
      <c r="AE130" s="56">
        <v>64</v>
      </c>
      <c r="AF130" s="25" t="s">
        <v>24</v>
      </c>
      <c r="AG130" s="78">
        <v>0.6377</v>
      </c>
      <c r="AH130" s="3"/>
      <c r="AI130" s="3"/>
      <c r="AN130" s="3"/>
      <c r="AO130" s="3"/>
      <c r="AR130" s="54" t="s">
        <v>270</v>
      </c>
      <c r="AS130" s="3">
        <v>0.5568</v>
      </c>
      <c r="AU130" s="3">
        <f t="shared" si="3"/>
        <v>0.8731343283582089</v>
      </c>
      <c r="AV130">
        <v>117</v>
      </c>
      <c r="AW130" s="67"/>
      <c r="AX130" s="62" t="s">
        <v>390</v>
      </c>
      <c r="AY130" s="62">
        <v>80.37</v>
      </c>
      <c r="AZ130" s="62">
        <v>8.46</v>
      </c>
      <c r="BC130">
        <v>0</v>
      </c>
      <c r="BE130" s="100"/>
      <c r="BF130" s="99" t="s">
        <v>205</v>
      </c>
      <c r="BG130" s="99">
        <v>53.01</v>
      </c>
      <c r="BH130" s="99">
        <v>27.67</v>
      </c>
      <c r="BK130">
        <v>3</v>
      </c>
    </row>
    <row r="131" spans="31:63" ht="12.75">
      <c r="AE131" s="57"/>
      <c r="AF131" s="26" t="s">
        <v>72</v>
      </c>
      <c r="AG131" s="79"/>
      <c r="AH131" s="3">
        <f t="shared" si="4"/>
        <v>0.8116</v>
      </c>
      <c r="AI131" s="3">
        <f t="shared" si="4"/>
        <v>0.7886</v>
      </c>
      <c r="AN131" s="3"/>
      <c r="AO131" s="3"/>
      <c r="AU131" s="3"/>
      <c r="AW131" s="67"/>
      <c r="AX131" s="62" t="s">
        <v>165</v>
      </c>
      <c r="AY131" s="62">
        <v>40.1</v>
      </c>
      <c r="AZ131" s="62">
        <v>11.55</v>
      </c>
      <c r="BC131">
        <v>170</v>
      </c>
      <c r="BE131" s="100"/>
      <c r="BF131" s="99" t="s">
        <v>60</v>
      </c>
      <c r="BG131" s="99">
        <v>21.79</v>
      </c>
      <c r="BH131" s="99">
        <v>23.19</v>
      </c>
      <c r="BK131">
        <v>20</v>
      </c>
    </row>
    <row r="132" spans="31:63" ht="12.75">
      <c r="AE132" s="56">
        <v>65</v>
      </c>
      <c r="AF132" s="25" t="s">
        <v>2</v>
      </c>
      <c r="AG132" s="78">
        <v>0.782</v>
      </c>
      <c r="AH132" s="3"/>
      <c r="AI132" s="3"/>
      <c r="AN132" s="3"/>
      <c r="AO132" s="3"/>
      <c r="AR132" s="54" t="s">
        <v>271</v>
      </c>
      <c r="AS132" s="3">
        <v>0.0996</v>
      </c>
      <c r="AU132" s="3">
        <f t="shared" si="3"/>
        <v>0.12686567164179105</v>
      </c>
      <c r="AV132">
        <v>17</v>
      </c>
      <c r="AW132" s="67">
        <v>33</v>
      </c>
      <c r="AX132" s="62" t="s">
        <v>23</v>
      </c>
      <c r="AY132" s="62" t="s">
        <v>22</v>
      </c>
      <c r="AZ132" s="62" t="s">
        <v>393</v>
      </c>
      <c r="BA132">
        <f>AY134+AZ134</f>
        <v>78.8</v>
      </c>
      <c r="BB132" s="63">
        <f>(BC132+BC133)/1.83</f>
        <v>100</v>
      </c>
      <c r="BC132">
        <v>182</v>
      </c>
      <c r="BE132" s="100">
        <v>33</v>
      </c>
      <c r="BF132" s="99" t="s">
        <v>456</v>
      </c>
      <c r="BG132" s="99" t="s">
        <v>24</v>
      </c>
      <c r="BH132" s="99" t="s">
        <v>558</v>
      </c>
      <c r="BI132">
        <f>BG134+BH134</f>
        <v>92.88</v>
      </c>
      <c r="BJ132" s="63">
        <f>(BK132+BK133)/2.13</f>
        <v>100</v>
      </c>
      <c r="BK132">
        <v>213</v>
      </c>
    </row>
    <row r="133" spans="31:64" ht="12.75">
      <c r="AE133" s="57"/>
      <c r="AF133" s="26" t="s">
        <v>8</v>
      </c>
      <c r="AG133" s="79"/>
      <c r="AH133" s="3">
        <f t="shared" si="4"/>
        <v>0.8815999999999999</v>
      </c>
      <c r="AI133" s="3">
        <f t="shared" si="4"/>
        <v>0.9024</v>
      </c>
      <c r="AN133" s="3"/>
      <c r="AO133" s="3"/>
      <c r="AU133" s="3"/>
      <c r="AW133" s="67"/>
      <c r="AX133" s="62" t="s">
        <v>154</v>
      </c>
      <c r="AY133" s="62" t="s">
        <v>23</v>
      </c>
      <c r="AZ133" s="62" t="s">
        <v>394</v>
      </c>
      <c r="BA133" s="42">
        <f>AY135+AZ135</f>
        <v>56.51</v>
      </c>
      <c r="BB133" s="63">
        <f>(BC134+BC135)/1.83</f>
        <v>50.27322404371584</v>
      </c>
      <c r="BC133">
        <v>1</v>
      </c>
      <c r="BD133" s="65">
        <f>BA133-BB133</f>
        <v>6.236775956284156</v>
      </c>
      <c r="BE133" s="100"/>
      <c r="BF133" s="99" t="s">
        <v>312</v>
      </c>
      <c r="BG133" s="99" t="s">
        <v>456</v>
      </c>
      <c r="BH133" s="99" t="s">
        <v>559</v>
      </c>
      <c r="BI133" s="102">
        <f>BG135+BH135</f>
        <v>29.589999999999996</v>
      </c>
      <c r="BJ133" s="63">
        <f>(BK134+BK135)/2.13</f>
        <v>57.74647887323944</v>
      </c>
      <c r="BK133">
        <v>0</v>
      </c>
      <c r="BL133" s="65"/>
    </row>
    <row r="134" spans="31:63" ht="12.75">
      <c r="AE134" s="56">
        <v>66</v>
      </c>
      <c r="AF134" s="25" t="s">
        <v>24</v>
      </c>
      <c r="AG134" s="78">
        <v>0.447</v>
      </c>
      <c r="AH134" s="3"/>
      <c r="AI134" s="3"/>
      <c r="AN134" s="3"/>
      <c r="AO134" s="3"/>
      <c r="AR134" s="54" t="s">
        <v>272</v>
      </c>
      <c r="AS134" s="3">
        <v>0.1783</v>
      </c>
      <c r="AU134" s="3">
        <f t="shared" si="3"/>
        <v>0.15671641791044777</v>
      </c>
      <c r="AV134">
        <v>21</v>
      </c>
      <c r="AW134" s="67"/>
      <c r="AX134" s="62" t="s">
        <v>22</v>
      </c>
      <c r="AY134" s="62">
        <v>25.8</v>
      </c>
      <c r="AZ134" s="62">
        <v>53</v>
      </c>
      <c r="BC134">
        <v>1</v>
      </c>
      <c r="BE134" s="100"/>
      <c r="BF134" s="99" t="s">
        <v>24</v>
      </c>
      <c r="BG134" s="99">
        <v>62.75</v>
      </c>
      <c r="BH134" s="99">
        <v>30.13</v>
      </c>
      <c r="BK134">
        <v>0</v>
      </c>
    </row>
    <row r="135" spans="31:63" ht="12.75">
      <c r="AE135" s="57"/>
      <c r="AF135" s="26" t="s">
        <v>2</v>
      </c>
      <c r="AG135" s="79"/>
      <c r="AH135" s="3">
        <f t="shared" si="4"/>
        <v>0.8092</v>
      </c>
      <c r="AI135" s="3">
        <f t="shared" si="4"/>
        <v>0.7886</v>
      </c>
      <c r="AN135" s="3"/>
      <c r="AO135" s="3"/>
      <c r="AU135" s="3"/>
      <c r="AW135" s="67"/>
      <c r="AX135" s="62" t="s">
        <v>25</v>
      </c>
      <c r="AY135" s="62">
        <v>18.04</v>
      </c>
      <c r="AZ135" s="62">
        <v>38.47</v>
      </c>
      <c r="BC135">
        <v>91</v>
      </c>
      <c r="BE135" s="100"/>
      <c r="BF135" s="99" t="s">
        <v>344</v>
      </c>
      <c r="BG135" s="99">
        <v>16.33</v>
      </c>
      <c r="BH135" s="99">
        <v>13.26</v>
      </c>
      <c r="BK135">
        <v>123</v>
      </c>
    </row>
    <row r="136" spans="40:64" ht="12.75">
      <c r="AN136" s="3"/>
      <c r="AO136" s="3"/>
      <c r="AR136" t="s">
        <v>273</v>
      </c>
      <c r="AS136" s="4">
        <v>0.0852</v>
      </c>
      <c r="AU136" s="3">
        <f t="shared" si="3"/>
        <v>0.029850746268656716</v>
      </c>
      <c r="AV136">
        <v>4</v>
      </c>
      <c r="AW136" s="67">
        <v>34</v>
      </c>
      <c r="AX136" s="62" t="s">
        <v>34</v>
      </c>
      <c r="AY136" s="62" t="s">
        <v>34</v>
      </c>
      <c r="AZ136" s="62" t="s">
        <v>395</v>
      </c>
      <c r="BA136">
        <f>AY138+AZ138</f>
        <v>88.43</v>
      </c>
      <c r="BB136" s="63">
        <f>(BC136+BC137)/1.83</f>
        <v>100</v>
      </c>
      <c r="BC136">
        <v>182</v>
      </c>
      <c r="BE136" s="100">
        <v>34</v>
      </c>
      <c r="BF136" s="99" t="s">
        <v>369</v>
      </c>
      <c r="BG136" s="99" t="s">
        <v>156</v>
      </c>
      <c r="BH136" s="99" t="s">
        <v>560</v>
      </c>
      <c r="BI136" s="42">
        <f>BG138+BH138</f>
        <v>29.07</v>
      </c>
      <c r="BJ136" s="63">
        <f>(BK136+BK137)/2.13</f>
        <v>8.92018779342723</v>
      </c>
      <c r="BK136">
        <v>6</v>
      </c>
      <c r="BL136" s="65">
        <f>BI136-BJ136</f>
        <v>20.14981220657277</v>
      </c>
    </row>
    <row r="137" spans="40:64" ht="12.75">
      <c r="AN137" s="3"/>
      <c r="AO137" s="3"/>
      <c r="AU137" s="3"/>
      <c r="AV137" s="9">
        <f>AS136-AU136</f>
        <v>0.05534925373134328</v>
      </c>
      <c r="AW137" s="67"/>
      <c r="AX137" s="62" t="s">
        <v>10</v>
      </c>
      <c r="AY137" s="62" t="s">
        <v>162</v>
      </c>
      <c r="AZ137" s="62" t="s">
        <v>396</v>
      </c>
      <c r="BA137" s="42">
        <f>AY139+AZ139</f>
        <v>29.51</v>
      </c>
      <c r="BB137" s="63">
        <f>(BC138+BC139)/1.83</f>
        <v>9.836065573770492</v>
      </c>
      <c r="BC137">
        <v>1</v>
      </c>
      <c r="BD137" s="65">
        <f>BA137-BB137</f>
        <v>19.673934426229508</v>
      </c>
      <c r="BE137" s="100"/>
      <c r="BF137" s="99" t="s">
        <v>156</v>
      </c>
      <c r="BG137" s="99" t="s">
        <v>465</v>
      </c>
      <c r="BH137" s="99" t="s">
        <v>561</v>
      </c>
      <c r="BI137" s="42">
        <f>BG139+BH139</f>
        <v>36.239999999999995</v>
      </c>
      <c r="BJ137" s="63">
        <f>(BK138+BK139)/2.13</f>
        <v>9.859154929577466</v>
      </c>
      <c r="BK137">
        <v>13</v>
      </c>
      <c r="BL137" s="65">
        <f>BI137-BJ137</f>
        <v>26.38084507042253</v>
      </c>
    </row>
    <row r="138" spans="34:63" ht="12.75">
      <c r="AH138" s="3">
        <v>100</v>
      </c>
      <c r="AI138" s="3">
        <v>100</v>
      </c>
      <c r="AN138" s="3"/>
      <c r="AO138" s="3"/>
      <c r="AR138" t="s">
        <v>274</v>
      </c>
      <c r="AS138" s="59">
        <v>0</v>
      </c>
      <c r="AT138" s="58" t="s">
        <v>269</v>
      </c>
      <c r="AU138" s="3">
        <f t="shared" si="3"/>
        <v>0.9477611940298507</v>
      </c>
      <c r="AV138">
        <v>127</v>
      </c>
      <c r="AW138" s="67"/>
      <c r="AX138" s="62" t="s">
        <v>162</v>
      </c>
      <c r="AY138" s="62">
        <v>78.89</v>
      </c>
      <c r="AZ138" s="62">
        <v>9.54</v>
      </c>
      <c r="BC138">
        <v>0</v>
      </c>
      <c r="BE138" s="100"/>
      <c r="BF138" s="99" t="s">
        <v>465</v>
      </c>
      <c r="BG138" s="99">
        <v>19.42</v>
      </c>
      <c r="BH138" s="99">
        <v>9.65</v>
      </c>
      <c r="BK138">
        <v>5</v>
      </c>
    </row>
    <row r="139" spans="34:63" ht="12.75">
      <c r="AH139" s="3"/>
      <c r="AI139" s="3"/>
      <c r="AN139" s="3"/>
      <c r="AO139" s="3"/>
      <c r="AU139" s="3"/>
      <c r="AW139" s="67"/>
      <c r="AX139" s="62" t="s">
        <v>288</v>
      </c>
      <c r="AY139" s="62">
        <v>27.07</v>
      </c>
      <c r="AZ139" s="62">
        <v>2.44</v>
      </c>
      <c r="BC139">
        <v>18</v>
      </c>
      <c r="BE139" s="100"/>
      <c r="BF139" s="99" t="s">
        <v>466</v>
      </c>
      <c r="BG139" s="99">
        <v>27.81</v>
      </c>
      <c r="BH139" s="99">
        <v>8.43</v>
      </c>
      <c r="BK139">
        <v>16</v>
      </c>
    </row>
    <row r="140" spans="34:64" ht="12.75">
      <c r="AH140" s="3">
        <v>97.37</v>
      </c>
      <c r="AI140" s="3">
        <v>100</v>
      </c>
      <c r="AN140" s="3"/>
      <c r="AO140" s="3"/>
      <c r="AR140" t="s">
        <v>275</v>
      </c>
      <c r="AS140" s="3">
        <v>0.4678</v>
      </c>
      <c r="AU140" s="3">
        <f t="shared" si="3"/>
        <v>0.9925373134328358</v>
      </c>
      <c r="AV140">
        <v>133</v>
      </c>
      <c r="AW140" s="67">
        <v>35</v>
      </c>
      <c r="AX140" s="62" t="s">
        <v>291</v>
      </c>
      <c r="AY140" s="62" t="s">
        <v>72</v>
      </c>
      <c r="AZ140" s="62" t="s">
        <v>397</v>
      </c>
      <c r="BA140">
        <f>AY142+AZ142</f>
        <v>91.62</v>
      </c>
      <c r="BB140" s="63">
        <f>(BC140+BC141)/1.83</f>
        <v>100</v>
      </c>
      <c r="BC140">
        <v>183</v>
      </c>
      <c r="BE140" s="100">
        <v>35</v>
      </c>
      <c r="BF140" s="99" t="s">
        <v>21</v>
      </c>
      <c r="BG140" s="99" t="s">
        <v>152</v>
      </c>
      <c r="BH140" s="99" t="s">
        <v>562</v>
      </c>
      <c r="BI140" s="42">
        <f>BG142+BH142</f>
        <v>47.019999999999996</v>
      </c>
      <c r="BJ140" s="63">
        <f>(BK140+BK141)/2.13</f>
        <v>39.906103286384976</v>
      </c>
      <c r="BK140">
        <v>26</v>
      </c>
      <c r="BL140" s="65">
        <f>BI140-BJ140</f>
        <v>7.11389671361502</v>
      </c>
    </row>
    <row r="141" spans="34:64" ht="12.75">
      <c r="AH141" s="3"/>
      <c r="AI141" s="3"/>
      <c r="AN141" s="3"/>
      <c r="AO141" s="3"/>
      <c r="AU141" s="3"/>
      <c r="AW141" s="67"/>
      <c r="AX141" s="62" t="s">
        <v>3</v>
      </c>
      <c r="AY141" s="62" t="s">
        <v>291</v>
      </c>
      <c r="AZ141" s="62" t="s">
        <v>398</v>
      </c>
      <c r="BA141" s="42">
        <f>AY143+AZ143</f>
        <v>23.529999999999998</v>
      </c>
      <c r="BB141" s="63">
        <f>(BC142+BC143)/1.83</f>
        <v>14.207650273224044</v>
      </c>
      <c r="BC141">
        <v>0</v>
      </c>
      <c r="BD141" s="65">
        <f>BA141-BB141</f>
        <v>9.322349726775954</v>
      </c>
      <c r="BE141" s="100"/>
      <c r="BF141" s="99" t="s">
        <v>152</v>
      </c>
      <c r="BG141" s="99" t="s">
        <v>21</v>
      </c>
      <c r="BH141" s="99" t="s">
        <v>563</v>
      </c>
      <c r="BI141" s="102">
        <f>BG143+BH143</f>
        <v>46.81</v>
      </c>
      <c r="BJ141" s="63">
        <f>(BK142+BK143)/2.13</f>
        <v>79.34272300469485</v>
      </c>
      <c r="BK141">
        <v>59</v>
      </c>
      <c r="BL141" s="65"/>
    </row>
    <row r="142" spans="34:63" ht="12.75">
      <c r="AH142" s="3">
        <v>100</v>
      </c>
      <c r="AI142" s="3">
        <v>100</v>
      </c>
      <c r="AN142" s="3"/>
      <c r="AO142" s="3"/>
      <c r="AU142" s="3"/>
      <c r="AW142" s="67"/>
      <c r="AX142" s="62" t="s">
        <v>72</v>
      </c>
      <c r="AY142" s="62">
        <v>44.53</v>
      </c>
      <c r="AZ142" s="62">
        <v>47.09</v>
      </c>
      <c r="BC142">
        <v>0</v>
      </c>
      <c r="BE142" s="100"/>
      <c r="BF142" s="99" t="s">
        <v>1</v>
      </c>
      <c r="BG142" s="99">
        <v>35.37</v>
      </c>
      <c r="BH142" s="99">
        <v>11.65</v>
      </c>
      <c r="BK142">
        <v>123</v>
      </c>
    </row>
    <row r="143" spans="34:63" ht="12.75">
      <c r="AH143" s="3"/>
      <c r="AI143" s="3"/>
      <c r="AN143" s="3"/>
      <c r="AO143" s="3"/>
      <c r="AU143" s="3"/>
      <c r="AW143" s="67"/>
      <c r="AX143" s="62" t="s">
        <v>60</v>
      </c>
      <c r="AY143" s="62">
        <v>7.38</v>
      </c>
      <c r="AZ143" s="62">
        <v>16.15</v>
      </c>
      <c r="BC143">
        <v>26</v>
      </c>
      <c r="BE143" s="100"/>
      <c r="BF143" s="99" t="s">
        <v>262</v>
      </c>
      <c r="BG143" s="99">
        <v>15.62</v>
      </c>
      <c r="BH143" s="99">
        <v>31.19</v>
      </c>
      <c r="BK143">
        <v>46</v>
      </c>
    </row>
    <row r="144" spans="34:63" ht="12.75">
      <c r="AH144" s="3">
        <v>98.03</v>
      </c>
      <c r="AI144" s="3">
        <v>99.19</v>
      </c>
      <c r="AN144" s="3"/>
      <c r="AO144" s="3"/>
      <c r="AU144" s="3"/>
      <c r="AW144" s="67">
        <v>36</v>
      </c>
      <c r="AX144" s="62" t="s">
        <v>11</v>
      </c>
      <c r="AY144" s="62" t="s">
        <v>11</v>
      </c>
      <c r="AZ144" s="62" t="s">
        <v>399</v>
      </c>
      <c r="BA144">
        <f>AY146+AZ146</f>
        <v>56.7</v>
      </c>
      <c r="BB144" s="63">
        <f>(BC144+BC145)/1.83</f>
        <v>95.62841530054645</v>
      </c>
      <c r="BC144">
        <v>98</v>
      </c>
      <c r="BE144" s="100">
        <v>36</v>
      </c>
      <c r="BF144" s="99" t="s">
        <v>8</v>
      </c>
      <c r="BG144" s="99" t="s">
        <v>8</v>
      </c>
      <c r="BH144" s="99" t="s">
        <v>564</v>
      </c>
      <c r="BI144">
        <f>BG146+BH146</f>
        <v>83.03999999999999</v>
      </c>
      <c r="BJ144" s="63">
        <f>(BK144+BK145)/2.13</f>
        <v>100</v>
      </c>
      <c r="BK144">
        <v>209</v>
      </c>
    </row>
    <row r="145" spans="34:64" ht="12.75">
      <c r="AH145" s="3"/>
      <c r="AI145" s="3"/>
      <c r="AN145" s="3"/>
      <c r="AO145" s="3"/>
      <c r="AU145" s="3"/>
      <c r="AW145" s="67"/>
      <c r="AX145" s="62" t="s">
        <v>149</v>
      </c>
      <c r="AY145" s="62" t="s">
        <v>17</v>
      </c>
      <c r="AZ145" s="62" t="s">
        <v>400</v>
      </c>
      <c r="BA145" s="42">
        <f>AY147+AZ147</f>
        <v>36.37</v>
      </c>
      <c r="BB145" s="63">
        <f>(BC146+BC147)/1.83</f>
        <v>10.92896174863388</v>
      </c>
      <c r="BC145">
        <v>77</v>
      </c>
      <c r="BD145" s="65">
        <f>BA145-BB145</f>
        <v>25.441038251366116</v>
      </c>
      <c r="BE145" s="100"/>
      <c r="BF145" s="99" t="s">
        <v>12</v>
      </c>
      <c r="BG145" s="99" t="s">
        <v>239</v>
      </c>
      <c r="BH145" s="99" t="s">
        <v>565</v>
      </c>
      <c r="BI145" s="102">
        <f>BG147+BH147</f>
        <v>43.919999999999995</v>
      </c>
      <c r="BJ145" s="63">
        <f>(BK146+BK147)/2.13</f>
        <v>92.01877934272301</v>
      </c>
      <c r="BK145">
        <v>4</v>
      </c>
      <c r="BL145" s="65"/>
    </row>
    <row r="146" spans="34:63" ht="12.75">
      <c r="AH146" s="3">
        <v>100</v>
      </c>
      <c r="AI146" s="3">
        <v>100</v>
      </c>
      <c r="AN146" s="3"/>
      <c r="AO146" s="3"/>
      <c r="AU146" s="3"/>
      <c r="AW146" s="67"/>
      <c r="AX146" s="62" t="s">
        <v>17</v>
      </c>
      <c r="AY146" s="62">
        <v>44.9</v>
      </c>
      <c r="AZ146" s="62">
        <v>11.8</v>
      </c>
      <c r="BC146">
        <v>2</v>
      </c>
      <c r="BE146" s="100"/>
      <c r="BF146" s="99" t="s">
        <v>239</v>
      </c>
      <c r="BG146" s="99">
        <v>71.97</v>
      </c>
      <c r="BH146" s="99">
        <v>11.07</v>
      </c>
      <c r="BK146">
        <v>4</v>
      </c>
    </row>
    <row r="147" spans="34:63" ht="12.75">
      <c r="AH147" s="3"/>
      <c r="AI147" s="3"/>
      <c r="AN147" s="3"/>
      <c r="AO147" s="3"/>
      <c r="AU147" s="3"/>
      <c r="AW147" s="67"/>
      <c r="AX147" s="62" t="s">
        <v>1</v>
      </c>
      <c r="AY147" s="62">
        <v>28.11</v>
      </c>
      <c r="AZ147" s="62">
        <v>8.26</v>
      </c>
      <c r="BC147">
        <v>18</v>
      </c>
      <c r="BE147" s="100"/>
      <c r="BF147" s="99" t="s">
        <v>334</v>
      </c>
      <c r="BG147" s="99">
        <v>38.73</v>
      </c>
      <c r="BH147" s="99">
        <v>5.19</v>
      </c>
      <c r="BK147">
        <v>192</v>
      </c>
    </row>
    <row r="148" spans="34:63" ht="12.75">
      <c r="AH148" s="3">
        <v>82.89</v>
      </c>
      <c r="AI148" s="3">
        <v>91.87</v>
      </c>
      <c r="AN148" s="3"/>
      <c r="AO148" s="3"/>
      <c r="AU148" s="3"/>
      <c r="AW148" s="67">
        <v>37</v>
      </c>
      <c r="AX148" s="62" t="s">
        <v>2</v>
      </c>
      <c r="AY148" s="62" t="s">
        <v>2</v>
      </c>
      <c r="AZ148" s="62" t="s">
        <v>401</v>
      </c>
      <c r="BA148">
        <f>AY150+AZ150</f>
        <v>89.38000000000001</v>
      </c>
      <c r="BB148" s="63">
        <f>(BC148+BC149)/1.83</f>
        <v>100</v>
      </c>
      <c r="BC148">
        <v>182</v>
      </c>
      <c r="BE148" s="100">
        <v>37</v>
      </c>
      <c r="BF148" s="99" t="s">
        <v>34</v>
      </c>
      <c r="BG148" s="99" t="s">
        <v>34</v>
      </c>
      <c r="BH148" s="99" t="s">
        <v>566</v>
      </c>
      <c r="BI148">
        <f>BG150+BH150</f>
        <v>84.7</v>
      </c>
      <c r="BJ148" s="63">
        <f>(BK148+BK149)/2.13</f>
        <v>100</v>
      </c>
      <c r="BK148">
        <v>213</v>
      </c>
    </row>
    <row r="149" spans="34:64" ht="12.75">
      <c r="AH149" s="3"/>
      <c r="AI149" s="3"/>
      <c r="AN149" s="3"/>
      <c r="AO149" s="3"/>
      <c r="AU149" s="3"/>
      <c r="AW149" s="67"/>
      <c r="AX149" s="62" t="s">
        <v>307</v>
      </c>
      <c r="AY149" s="62" t="s">
        <v>311</v>
      </c>
      <c r="AZ149" s="62" t="s">
        <v>402</v>
      </c>
      <c r="BA149" s="42">
        <f>AY151+AZ151</f>
        <v>49.32</v>
      </c>
      <c r="BB149" s="63">
        <f>(BC150+BC151)/1.83</f>
        <v>49.18032786885246</v>
      </c>
      <c r="BC149">
        <v>1</v>
      </c>
      <c r="BD149" s="65">
        <f>BA149-BB149</f>
        <v>0.13967213114754173</v>
      </c>
      <c r="BE149" s="100"/>
      <c r="BF149" s="99" t="s">
        <v>373</v>
      </c>
      <c r="BG149" s="99" t="s">
        <v>35</v>
      </c>
      <c r="BH149" s="99" t="s">
        <v>567</v>
      </c>
      <c r="BI149" s="102">
        <f>BG151+BH151</f>
        <v>65.45</v>
      </c>
      <c r="BJ149" s="63">
        <f>(BK150+BK151)/2.13</f>
        <v>88.26291079812206</v>
      </c>
      <c r="BK149">
        <v>0</v>
      </c>
      <c r="BL149" s="65"/>
    </row>
    <row r="150" spans="34:63" ht="12.75">
      <c r="AH150" s="3">
        <v>96.71</v>
      </c>
      <c r="AI150" s="3">
        <v>97.56</v>
      </c>
      <c r="AN150" s="3"/>
      <c r="AO150" s="3"/>
      <c r="AU150" s="3"/>
      <c r="AW150" s="67"/>
      <c r="AX150" s="62" t="s">
        <v>311</v>
      </c>
      <c r="AY150" s="62">
        <v>83.9</v>
      </c>
      <c r="AZ150" s="62">
        <v>5.48</v>
      </c>
      <c r="BC150">
        <v>0</v>
      </c>
      <c r="BE150" s="100"/>
      <c r="BF150" s="99" t="s">
        <v>35</v>
      </c>
      <c r="BG150" s="99">
        <v>72.3</v>
      </c>
      <c r="BH150" s="99">
        <v>12.4</v>
      </c>
      <c r="BK150">
        <v>0</v>
      </c>
    </row>
    <row r="151" spans="34:63" ht="12.75">
      <c r="AH151" s="3"/>
      <c r="AI151" s="3"/>
      <c r="AN151" s="3"/>
      <c r="AO151" s="3"/>
      <c r="AU151" s="3"/>
      <c r="AW151" s="67"/>
      <c r="AX151" s="62" t="s">
        <v>312</v>
      </c>
      <c r="AY151" s="62">
        <v>46.3</v>
      </c>
      <c r="AZ151" s="62">
        <v>3.02</v>
      </c>
      <c r="BC151">
        <v>90</v>
      </c>
      <c r="BE151" s="100"/>
      <c r="BF151" s="99" t="s">
        <v>10</v>
      </c>
      <c r="BG151" s="99">
        <v>55.72</v>
      </c>
      <c r="BH151" s="99">
        <v>9.73</v>
      </c>
      <c r="BK151">
        <v>188</v>
      </c>
    </row>
    <row r="152" spans="34:63" ht="12.75">
      <c r="AH152" s="3">
        <v>51.32</v>
      </c>
      <c r="AI152" s="3">
        <v>58.54</v>
      </c>
      <c r="AN152" s="3"/>
      <c r="AO152" s="3"/>
      <c r="AU152" s="3"/>
      <c r="AW152" s="67">
        <v>38</v>
      </c>
      <c r="AX152" s="62" t="s">
        <v>8</v>
      </c>
      <c r="AY152" s="62" t="s">
        <v>8</v>
      </c>
      <c r="AZ152" s="62" t="s">
        <v>403</v>
      </c>
      <c r="BA152">
        <f>AY154+AZ154</f>
        <v>90.44000000000001</v>
      </c>
      <c r="BB152" s="63">
        <f>(BC152+BC153)/1.83</f>
        <v>100</v>
      </c>
      <c r="BC152">
        <v>183</v>
      </c>
      <c r="BE152" s="100">
        <v>38</v>
      </c>
      <c r="BF152" s="99" t="s">
        <v>49</v>
      </c>
      <c r="BG152" s="99" t="s">
        <v>49</v>
      </c>
      <c r="BH152" s="99" t="s">
        <v>568</v>
      </c>
      <c r="BI152">
        <f>BG154+BH154</f>
        <v>59.62</v>
      </c>
      <c r="BJ152" s="63">
        <f>(BK152+BK153)/2.13</f>
        <v>100</v>
      </c>
      <c r="BK152">
        <v>212</v>
      </c>
    </row>
    <row r="153" spans="34:64" ht="12.75">
      <c r="AH153" s="3"/>
      <c r="AI153" s="3"/>
      <c r="AN153" s="3"/>
      <c r="AO153" s="3"/>
      <c r="AU153" s="3"/>
      <c r="AW153" s="67"/>
      <c r="AX153" s="62" t="s">
        <v>28</v>
      </c>
      <c r="AY153" s="62" t="s">
        <v>28</v>
      </c>
      <c r="AZ153" s="62" t="s">
        <v>404</v>
      </c>
      <c r="BA153" s="42">
        <f>AY155+AZ155</f>
        <v>15.07</v>
      </c>
      <c r="BB153" s="63">
        <f>(BC154+BC155)/1.83</f>
        <v>3.278688524590164</v>
      </c>
      <c r="BC153">
        <v>0</v>
      </c>
      <c r="BD153" s="65">
        <f>BA153-BB153</f>
        <v>11.791311475409836</v>
      </c>
      <c r="BE153" s="100"/>
      <c r="BF153" s="99" t="s">
        <v>486</v>
      </c>
      <c r="BG153" s="99" t="s">
        <v>59</v>
      </c>
      <c r="BH153" s="99" t="s">
        <v>569</v>
      </c>
      <c r="BI153" s="42">
        <f>BG155+BH155</f>
        <v>32.69</v>
      </c>
      <c r="BJ153" s="63">
        <f>(BK154+BK155)/2.13</f>
        <v>3.755868544600939</v>
      </c>
      <c r="BK153">
        <v>1</v>
      </c>
      <c r="BL153" s="65">
        <f>BI153-BJ153</f>
        <v>28.934131455399058</v>
      </c>
    </row>
    <row r="154" spans="34:63" ht="12.75">
      <c r="AH154" s="3">
        <v>15.79</v>
      </c>
      <c r="AI154" s="3">
        <v>10.57</v>
      </c>
      <c r="AN154" s="3"/>
      <c r="AO154" s="3"/>
      <c r="AW154" s="67"/>
      <c r="AX154" s="62" t="s">
        <v>19</v>
      </c>
      <c r="AY154" s="62">
        <v>82.43</v>
      </c>
      <c r="AZ154" s="62">
        <v>8.01</v>
      </c>
      <c r="BC154">
        <v>0</v>
      </c>
      <c r="BE154" s="100"/>
      <c r="BF154" s="99" t="s">
        <v>162</v>
      </c>
      <c r="BG154" s="99">
        <v>45.93</v>
      </c>
      <c r="BH154" s="99">
        <v>13.69</v>
      </c>
      <c r="BK154">
        <v>0</v>
      </c>
    </row>
    <row r="155" spans="34:63" ht="12.75">
      <c r="AH155" s="3"/>
      <c r="AI155" s="3"/>
      <c r="AN155" s="3"/>
      <c r="AO155" s="3"/>
      <c r="AW155" s="67"/>
      <c r="AX155" s="62" t="s">
        <v>262</v>
      </c>
      <c r="AY155" s="62">
        <v>6.87</v>
      </c>
      <c r="AZ155" s="62">
        <v>8.2</v>
      </c>
      <c r="BC155">
        <v>6</v>
      </c>
      <c r="BE155" s="100"/>
      <c r="BF155" s="99" t="s">
        <v>59</v>
      </c>
      <c r="BG155" s="99">
        <v>22.69</v>
      </c>
      <c r="BH155" s="99">
        <v>10</v>
      </c>
      <c r="BK155">
        <v>8</v>
      </c>
    </row>
    <row r="156" spans="34:63" ht="12.75">
      <c r="AH156" s="3">
        <v>81.58</v>
      </c>
      <c r="AI156" s="3">
        <v>86.99</v>
      </c>
      <c r="AN156" s="3"/>
      <c r="AO156" s="3"/>
      <c r="AW156" s="67">
        <v>39</v>
      </c>
      <c r="AX156" s="62" t="s">
        <v>24</v>
      </c>
      <c r="AY156" s="62" t="s">
        <v>24</v>
      </c>
      <c r="AZ156" s="62" t="s">
        <v>405</v>
      </c>
      <c r="BA156">
        <f>AY158+AZ158</f>
        <v>94.64</v>
      </c>
      <c r="BB156" s="63">
        <f>(BC156+BC157)/1.83</f>
        <v>100</v>
      </c>
      <c r="BC156">
        <v>183</v>
      </c>
      <c r="BE156" s="100">
        <v>39</v>
      </c>
      <c r="BF156" s="99" t="s">
        <v>0</v>
      </c>
      <c r="BG156" s="99" t="s">
        <v>0</v>
      </c>
      <c r="BH156" s="99" t="s">
        <v>570</v>
      </c>
      <c r="BI156">
        <f>BG158+BH158</f>
        <v>69.97</v>
      </c>
      <c r="BJ156" s="63">
        <f>(BK156+BK157)/2.13</f>
        <v>99.5305164319249</v>
      </c>
      <c r="BK156">
        <v>198</v>
      </c>
    </row>
    <row r="157" spans="34:64" ht="12.75">
      <c r="AH157" s="3"/>
      <c r="AI157" s="3"/>
      <c r="AN157" s="3"/>
      <c r="AO157" s="3"/>
      <c r="AW157" s="67"/>
      <c r="AX157" s="62" t="s">
        <v>321</v>
      </c>
      <c r="AY157" s="62" t="s">
        <v>49</v>
      </c>
      <c r="AZ157" s="62" t="s">
        <v>406</v>
      </c>
      <c r="BA157">
        <f>AY159+AZ159</f>
        <v>37.95</v>
      </c>
      <c r="BB157" s="63">
        <f>(BC158+BC159)/1.83</f>
        <v>93.44262295081967</v>
      </c>
      <c r="BC157">
        <v>0</v>
      </c>
      <c r="BE157" s="100"/>
      <c r="BF157" s="99" t="s">
        <v>347</v>
      </c>
      <c r="BG157" s="99" t="s">
        <v>365</v>
      </c>
      <c r="BH157" s="99" t="s">
        <v>571</v>
      </c>
      <c r="BI157" s="42">
        <f>BG159+BH159</f>
        <v>49.5</v>
      </c>
      <c r="BJ157" s="63">
        <f>(BK158+BK159)/2.13</f>
        <v>20.657276995305164</v>
      </c>
      <c r="BK157">
        <v>14</v>
      </c>
      <c r="BL157" s="65">
        <f>BI157-BJ157</f>
        <v>28.842723004694836</v>
      </c>
    </row>
    <row r="158" spans="34:63" ht="12.75">
      <c r="AH158" s="3">
        <v>96.05</v>
      </c>
      <c r="AI158" s="3">
        <v>100</v>
      </c>
      <c r="AN158" s="3"/>
      <c r="AO158" s="3"/>
      <c r="AW158" s="67"/>
      <c r="AX158" s="62" t="s">
        <v>49</v>
      </c>
      <c r="AY158" s="62">
        <v>89.18</v>
      </c>
      <c r="AZ158" s="62">
        <v>5.46</v>
      </c>
      <c r="BC158">
        <v>0</v>
      </c>
      <c r="BE158" s="100"/>
      <c r="BF158" s="99" t="s">
        <v>365</v>
      </c>
      <c r="BG158" s="99">
        <v>49.61</v>
      </c>
      <c r="BH158" s="99">
        <v>20.36</v>
      </c>
      <c r="BK158">
        <v>13</v>
      </c>
    </row>
    <row r="159" spans="34:63" ht="12.75">
      <c r="AH159" s="3"/>
      <c r="AI159" s="3"/>
      <c r="AN159" s="3"/>
      <c r="AO159" s="3"/>
      <c r="AW159" s="67"/>
      <c r="AX159" s="62" t="s">
        <v>12</v>
      </c>
      <c r="AY159" s="62">
        <v>35.28</v>
      </c>
      <c r="AZ159" s="62">
        <v>2.67</v>
      </c>
      <c r="BC159">
        <v>171</v>
      </c>
      <c r="BE159" s="100"/>
      <c r="BF159" s="99" t="s">
        <v>303</v>
      </c>
      <c r="BG159" s="99">
        <v>25.88</v>
      </c>
      <c r="BH159" s="99">
        <v>23.62</v>
      </c>
      <c r="BK159">
        <v>31</v>
      </c>
    </row>
    <row r="160" spans="34:63" ht="12.75">
      <c r="AH160" s="3">
        <v>100</v>
      </c>
      <c r="AI160" s="3">
        <v>100</v>
      </c>
      <c r="AN160" s="3"/>
      <c r="AO160" s="3"/>
      <c r="AW160" s="67">
        <v>40</v>
      </c>
      <c r="AX160" s="62" t="s">
        <v>0</v>
      </c>
      <c r="AY160" s="62" t="s">
        <v>0</v>
      </c>
      <c r="AZ160" s="62" t="s">
        <v>407</v>
      </c>
      <c r="BA160">
        <f>AY162+AZ162</f>
        <v>69.55</v>
      </c>
      <c r="BB160" s="63">
        <f>(BC160+BC161)/1.83</f>
        <v>100</v>
      </c>
      <c r="BC160">
        <v>183</v>
      </c>
      <c r="BE160" s="100">
        <v>40</v>
      </c>
      <c r="BF160" s="99" t="s">
        <v>13</v>
      </c>
      <c r="BG160" s="99" t="s">
        <v>358</v>
      </c>
      <c r="BH160" s="99" t="s">
        <v>572</v>
      </c>
      <c r="BI160">
        <f>BG162+BH162</f>
        <v>57.67</v>
      </c>
      <c r="BJ160" s="63">
        <f>(BK160+BK161)/2.13</f>
        <v>90.14084507042254</v>
      </c>
      <c r="BK160">
        <v>135</v>
      </c>
    </row>
    <row r="161" spans="34:63" ht="12.75">
      <c r="AH161" s="3"/>
      <c r="AI161" s="3"/>
      <c r="AN161" s="3"/>
      <c r="AO161" s="3"/>
      <c r="AW161" s="67"/>
      <c r="AX161" s="62" t="s">
        <v>329</v>
      </c>
      <c r="AY161" s="62" t="s">
        <v>9</v>
      </c>
      <c r="AZ161" s="62" t="s">
        <v>408</v>
      </c>
      <c r="BA161">
        <f>AY163+AZ163</f>
        <v>42.97</v>
      </c>
      <c r="BB161" s="63">
        <f>(BC162+BC163)/1.83</f>
        <v>92.89617486338797</v>
      </c>
      <c r="BC161">
        <v>0</v>
      </c>
      <c r="BE161" s="100"/>
      <c r="BF161" s="99" t="s">
        <v>265</v>
      </c>
      <c r="BG161" s="99" t="s">
        <v>13</v>
      </c>
      <c r="BH161" s="99" t="s">
        <v>573</v>
      </c>
      <c r="BI161">
        <f>BG163+BH163</f>
        <v>37.39</v>
      </c>
      <c r="BJ161" s="63">
        <f>(BK162+BK163)/2.13</f>
        <v>89.67136150234742</v>
      </c>
      <c r="BK161">
        <v>57</v>
      </c>
    </row>
    <row r="162" spans="34:63" ht="12.75">
      <c r="AH162" s="3">
        <v>53.95</v>
      </c>
      <c r="AI162" s="3">
        <v>61.79</v>
      </c>
      <c r="AN162" s="3"/>
      <c r="AO162" s="3"/>
      <c r="AW162" s="67"/>
      <c r="AX162" s="62" t="s">
        <v>9</v>
      </c>
      <c r="AY162" s="62">
        <v>62.89</v>
      </c>
      <c r="AZ162" s="62">
        <v>6.66</v>
      </c>
      <c r="BC162">
        <v>0</v>
      </c>
      <c r="BE162" s="100"/>
      <c r="BF162" s="99" t="s">
        <v>358</v>
      </c>
      <c r="BG162" s="99">
        <v>23.48</v>
      </c>
      <c r="BH162" s="99">
        <v>34.19</v>
      </c>
      <c r="BK162">
        <v>70</v>
      </c>
    </row>
    <row r="163" spans="34:63" ht="12.75">
      <c r="AH163" s="3"/>
      <c r="AI163" s="3"/>
      <c r="AN163" s="3"/>
      <c r="AO163" s="3"/>
      <c r="AW163" s="67"/>
      <c r="AX163" s="62" t="s">
        <v>168</v>
      </c>
      <c r="AY163" s="62">
        <v>38.85</v>
      </c>
      <c r="AZ163" s="62">
        <v>4.12</v>
      </c>
      <c r="BC163">
        <v>170</v>
      </c>
      <c r="BE163" s="100"/>
      <c r="BF163" s="99" t="s">
        <v>283</v>
      </c>
      <c r="BG163" s="99">
        <v>12.24</v>
      </c>
      <c r="BH163" s="99">
        <v>25.15</v>
      </c>
      <c r="BK163">
        <v>121</v>
      </c>
    </row>
    <row r="164" spans="34:63" ht="12.75">
      <c r="AH164" s="3">
        <v>17.76</v>
      </c>
      <c r="AI164" s="3">
        <v>7.32</v>
      </c>
      <c r="AN164" s="3"/>
      <c r="AO164" s="3"/>
      <c r="AW164" s="67">
        <v>41</v>
      </c>
      <c r="AX164" s="62" t="s">
        <v>21</v>
      </c>
      <c r="AY164" s="62" t="s">
        <v>35</v>
      </c>
      <c r="AZ164" s="62" t="s">
        <v>409</v>
      </c>
      <c r="BA164">
        <f>AY166+AZ166</f>
        <v>77.01</v>
      </c>
      <c r="BB164" s="63">
        <f>(BC164+BC165)/1.83</f>
        <v>100</v>
      </c>
      <c r="BC164">
        <v>168</v>
      </c>
      <c r="BE164" s="100">
        <v>41</v>
      </c>
      <c r="BF164" s="99" t="s">
        <v>620</v>
      </c>
      <c r="BG164" s="99" t="s">
        <v>22</v>
      </c>
      <c r="BH164" s="99" t="s">
        <v>574</v>
      </c>
      <c r="BI164">
        <f>BG166+BH166</f>
        <v>72.09</v>
      </c>
      <c r="BJ164" s="63">
        <f>(BK164+BK165)/2.13</f>
        <v>99.5305164319249</v>
      </c>
      <c r="BK164">
        <v>211</v>
      </c>
    </row>
    <row r="165" spans="34:64" ht="12.75">
      <c r="AH165" s="3"/>
      <c r="AI165" s="3"/>
      <c r="AN165" s="3"/>
      <c r="AO165" s="3"/>
      <c r="AW165" s="67"/>
      <c r="AX165" s="62" t="s">
        <v>334</v>
      </c>
      <c r="AY165" s="62" t="s">
        <v>21</v>
      </c>
      <c r="AZ165" s="62" t="s">
        <v>410</v>
      </c>
      <c r="BA165">
        <f>AY167+AZ167</f>
        <v>73.25</v>
      </c>
      <c r="BB165" s="63">
        <f>(BC166+BC167)/1.83</f>
        <v>94.53551912568305</v>
      </c>
      <c r="BC165">
        <v>15</v>
      </c>
      <c r="BE165" s="100"/>
      <c r="BF165" s="99" t="s">
        <v>16</v>
      </c>
      <c r="BG165" s="99" t="s">
        <v>620</v>
      </c>
      <c r="BH165" s="99" t="s">
        <v>575</v>
      </c>
      <c r="BI165" s="42">
        <f>BG167+BH167</f>
        <v>28.369999999999997</v>
      </c>
      <c r="BJ165" s="63">
        <f>(BK166+BK167)/2.13</f>
        <v>5.633802816901409</v>
      </c>
      <c r="BK165">
        <v>1</v>
      </c>
      <c r="BL165" s="65">
        <f>BI165-BJ165</f>
        <v>22.73619718309859</v>
      </c>
    </row>
    <row r="166" spans="34:63" ht="12.75">
      <c r="AH166" s="3">
        <v>98.68</v>
      </c>
      <c r="AI166" s="3">
        <v>99.19</v>
      </c>
      <c r="AN166" s="3"/>
      <c r="AO166" s="3"/>
      <c r="AW166" s="67"/>
      <c r="AX166" s="62" t="s">
        <v>35</v>
      </c>
      <c r="AY166" s="62">
        <v>22.49</v>
      </c>
      <c r="AZ166" s="62">
        <v>54.52</v>
      </c>
      <c r="BC166">
        <v>14</v>
      </c>
      <c r="BE166" s="100"/>
      <c r="BF166" s="99" t="s">
        <v>22</v>
      </c>
      <c r="BG166" s="99">
        <v>29.72</v>
      </c>
      <c r="BH166" s="99">
        <v>42.37</v>
      </c>
      <c r="BK166">
        <v>0</v>
      </c>
    </row>
    <row r="167" spans="34:63" ht="12.75">
      <c r="AH167" s="3"/>
      <c r="AI167" s="3"/>
      <c r="AN167" s="3"/>
      <c r="AO167" s="3"/>
      <c r="AW167" s="67"/>
      <c r="AX167" s="62" t="s">
        <v>181</v>
      </c>
      <c r="AY167" s="62">
        <v>17.89</v>
      </c>
      <c r="AZ167" s="62">
        <v>55.36</v>
      </c>
      <c r="BC167">
        <v>159</v>
      </c>
      <c r="BE167" s="100"/>
      <c r="BF167" s="99" t="s">
        <v>508</v>
      </c>
      <c r="BG167" s="99">
        <v>7.08</v>
      </c>
      <c r="BH167" s="99">
        <v>21.29</v>
      </c>
      <c r="BK167">
        <v>12</v>
      </c>
    </row>
    <row r="168" spans="34:63" ht="12.75">
      <c r="AH168" s="3">
        <v>90.13</v>
      </c>
      <c r="AI168" s="3">
        <v>93.5</v>
      </c>
      <c r="AN168" s="3"/>
      <c r="AO168" s="3"/>
      <c r="AW168" s="67">
        <v>42</v>
      </c>
      <c r="AX168" s="62" t="s">
        <v>42</v>
      </c>
      <c r="AY168" s="62" t="s">
        <v>42</v>
      </c>
      <c r="AZ168" s="62" t="s">
        <v>411</v>
      </c>
      <c r="BA168">
        <f>AY170+AZ170</f>
        <v>75.79</v>
      </c>
      <c r="BB168" s="63">
        <f>(BC168+BC169)/1.83</f>
        <v>86.33879781420765</v>
      </c>
      <c r="BC168">
        <v>118</v>
      </c>
      <c r="BE168" s="100">
        <v>42</v>
      </c>
      <c r="BF168" s="99" t="s">
        <v>169</v>
      </c>
      <c r="BG168" s="99" t="s">
        <v>36</v>
      </c>
      <c r="BH168" s="99" t="s">
        <v>576</v>
      </c>
      <c r="BI168">
        <f>BG170+BH170</f>
        <v>89.05000000000001</v>
      </c>
      <c r="BJ168" s="63">
        <f>(BK168+BK169)/2.13</f>
        <v>100</v>
      </c>
      <c r="BK168">
        <v>213</v>
      </c>
    </row>
    <row r="169" spans="34:63" ht="12.75">
      <c r="AH169" s="3"/>
      <c r="AI169" s="3"/>
      <c r="AN169" s="3"/>
      <c r="AO169" s="3"/>
      <c r="AW169" s="67"/>
      <c r="AX169" s="62" t="s">
        <v>199</v>
      </c>
      <c r="AY169" s="62" t="s">
        <v>199</v>
      </c>
      <c r="AZ169" s="62" t="s">
        <v>412</v>
      </c>
      <c r="BA169">
        <f>AY171+AZ171</f>
        <v>22.44</v>
      </c>
      <c r="BB169" s="63">
        <f>(BC170+BC171)/1.83</f>
        <v>83.60655737704917</v>
      </c>
      <c r="BC169">
        <v>40</v>
      </c>
      <c r="BE169" s="100"/>
      <c r="BF169" s="99" t="s">
        <v>9</v>
      </c>
      <c r="BG169" s="99" t="s">
        <v>9</v>
      </c>
      <c r="BH169" s="99" t="s">
        <v>577</v>
      </c>
      <c r="BI169">
        <f>BG171+BH171</f>
        <v>27.05</v>
      </c>
      <c r="BJ169" s="63">
        <f>(BK170+BK171)/2.13</f>
        <v>81.22065727699531</v>
      </c>
      <c r="BK169">
        <v>0</v>
      </c>
    </row>
    <row r="170" spans="34:63" ht="12.75">
      <c r="AH170" s="3">
        <v>99.34</v>
      </c>
      <c r="AI170" s="3">
        <v>100</v>
      </c>
      <c r="AN170" s="3"/>
      <c r="AO170" s="3"/>
      <c r="AW170" s="67"/>
      <c r="AX170" s="62" t="s">
        <v>152</v>
      </c>
      <c r="AY170" s="62">
        <v>66.84</v>
      </c>
      <c r="AZ170" s="62">
        <v>8.95</v>
      </c>
      <c r="BC170">
        <v>57</v>
      </c>
      <c r="BE170" s="100"/>
      <c r="BF170" s="99" t="s">
        <v>36</v>
      </c>
      <c r="BG170" s="99">
        <v>56.6</v>
      </c>
      <c r="BH170" s="99">
        <v>32.45</v>
      </c>
      <c r="BK170">
        <v>0</v>
      </c>
    </row>
    <row r="171" spans="34:63" ht="12.75">
      <c r="AH171" s="3"/>
      <c r="AI171" s="3"/>
      <c r="AN171" s="3"/>
      <c r="AO171" s="3"/>
      <c r="AW171" s="67"/>
      <c r="AX171" s="62" t="s">
        <v>13</v>
      </c>
      <c r="AY171" s="62">
        <v>9.63</v>
      </c>
      <c r="AZ171" s="62">
        <v>12.81</v>
      </c>
      <c r="BC171">
        <v>96</v>
      </c>
      <c r="BE171" s="100"/>
      <c r="BF171" s="99" t="s">
        <v>37</v>
      </c>
      <c r="BG171" s="99">
        <v>15.88</v>
      </c>
      <c r="BH171" s="99">
        <v>11.17</v>
      </c>
      <c r="BK171">
        <v>173</v>
      </c>
    </row>
    <row r="172" spans="34:63" ht="12.75">
      <c r="AH172" s="3">
        <v>88.82</v>
      </c>
      <c r="AI172" s="3">
        <v>98.37</v>
      </c>
      <c r="AN172" s="3"/>
      <c r="AO172" s="3"/>
      <c r="AW172" s="67">
        <v>43</v>
      </c>
      <c r="AX172" s="62" t="s">
        <v>18</v>
      </c>
      <c r="AY172" s="62" t="s">
        <v>18</v>
      </c>
      <c r="AZ172" s="62" t="s">
        <v>413</v>
      </c>
      <c r="BA172">
        <f>AY174+AZ174</f>
        <v>83.91000000000001</v>
      </c>
      <c r="BB172" s="63">
        <f>(BC172+BC173)/1.83</f>
        <v>100</v>
      </c>
      <c r="BC172">
        <v>174</v>
      </c>
      <c r="BE172" s="100">
        <v>43</v>
      </c>
      <c r="BF172" s="99" t="s">
        <v>14</v>
      </c>
      <c r="BG172" s="99" t="s">
        <v>52</v>
      </c>
      <c r="BH172" s="99" t="s">
        <v>578</v>
      </c>
      <c r="BI172">
        <f>BG174+BH174</f>
        <v>53.17</v>
      </c>
      <c r="BJ172" s="63">
        <f>(BK172+BK173)/2.13</f>
        <v>96.71361502347418</v>
      </c>
      <c r="BK172">
        <v>173</v>
      </c>
    </row>
    <row r="173" spans="34:64" ht="12.75">
      <c r="AH173" s="3"/>
      <c r="AI173" s="3"/>
      <c r="AN173" s="3"/>
      <c r="AO173" s="3"/>
      <c r="AW173" s="67"/>
      <c r="AX173" s="62" t="s">
        <v>347</v>
      </c>
      <c r="AY173" s="62" t="s">
        <v>347</v>
      </c>
      <c r="AZ173" s="62" t="s">
        <v>414</v>
      </c>
      <c r="BA173" s="42">
        <f>AY175+AZ175</f>
        <v>9.38</v>
      </c>
      <c r="BB173" s="63">
        <f>(BC174+BC175)/1.83</f>
        <v>1.0928961748633879</v>
      </c>
      <c r="BC173">
        <v>9</v>
      </c>
      <c r="BD173" s="65">
        <f>BA173-BB173</f>
        <v>8.287103825136613</v>
      </c>
      <c r="BE173" s="100"/>
      <c r="BF173" s="99" t="s">
        <v>311</v>
      </c>
      <c r="BG173" s="99" t="s">
        <v>14</v>
      </c>
      <c r="BH173" s="99" t="s">
        <v>579</v>
      </c>
      <c r="BI173" s="42">
        <f>BG175+BH175</f>
        <v>43.620000000000005</v>
      </c>
      <c r="BJ173" s="63">
        <f>(BK174+BK175)/2.13</f>
        <v>16.431924882629108</v>
      </c>
      <c r="BK173">
        <v>33</v>
      </c>
      <c r="BL173" s="65">
        <f>BI173-BJ173</f>
        <v>27.188075117370897</v>
      </c>
    </row>
    <row r="174" spans="34:63" ht="12.75">
      <c r="AH174" s="3">
        <v>98.68</v>
      </c>
      <c r="AI174" s="3">
        <v>100</v>
      </c>
      <c r="AN174" s="3"/>
      <c r="AO174" s="3"/>
      <c r="AW174" s="67"/>
      <c r="AX174" s="62" t="s">
        <v>218</v>
      </c>
      <c r="AY174" s="62">
        <v>74.76</v>
      </c>
      <c r="AZ174" s="62">
        <v>9.15</v>
      </c>
      <c r="BC174">
        <v>0</v>
      </c>
      <c r="BE174" s="100"/>
      <c r="BF174" s="99" t="s">
        <v>52</v>
      </c>
      <c r="BG174" s="99">
        <v>21.6</v>
      </c>
      <c r="BH174" s="99">
        <v>31.57</v>
      </c>
      <c r="BK174">
        <v>8</v>
      </c>
    </row>
    <row r="175" spans="34:63" ht="12.75">
      <c r="AH175" s="3"/>
      <c r="AI175" s="3"/>
      <c r="AN175" s="3"/>
      <c r="AO175" s="3"/>
      <c r="AW175" s="67"/>
      <c r="AX175" s="62" t="s">
        <v>352</v>
      </c>
      <c r="AY175" s="62">
        <v>3.89</v>
      </c>
      <c r="AZ175" s="62">
        <v>5.49</v>
      </c>
      <c r="BC175">
        <v>2</v>
      </c>
      <c r="BE175" s="100"/>
      <c r="BF175" s="99" t="s">
        <v>23</v>
      </c>
      <c r="BG175" s="99">
        <v>14.71</v>
      </c>
      <c r="BH175" s="99">
        <v>28.91</v>
      </c>
      <c r="BK175">
        <v>27</v>
      </c>
    </row>
    <row r="176" spans="34:63" ht="12.75">
      <c r="AH176" s="3">
        <v>99.34</v>
      </c>
      <c r="AI176" s="3">
        <v>100</v>
      </c>
      <c r="AN176" s="3"/>
      <c r="AO176" s="3"/>
      <c r="AW176" s="67">
        <v>44</v>
      </c>
      <c r="AX176" s="62" t="s">
        <v>358</v>
      </c>
      <c r="AY176" s="62" t="s">
        <v>58</v>
      </c>
      <c r="AZ176" s="62" t="s">
        <v>415</v>
      </c>
      <c r="BA176">
        <f>AY178+AZ178</f>
        <v>48.42</v>
      </c>
      <c r="BB176" s="63">
        <f>(BC176+BC177)/1.83</f>
        <v>91.80327868852459</v>
      </c>
      <c r="BC176">
        <v>149</v>
      </c>
      <c r="BE176" s="100">
        <v>44</v>
      </c>
      <c r="BF176" s="99" t="s">
        <v>72</v>
      </c>
      <c r="BG176" s="99" t="s">
        <v>72</v>
      </c>
      <c r="BH176" s="99" t="s">
        <v>580</v>
      </c>
      <c r="BI176">
        <f>BG178+BH178</f>
        <v>91.38</v>
      </c>
      <c r="BJ176" s="63">
        <f>(BK176+BK177)/2.13</f>
        <v>100</v>
      </c>
      <c r="BK176">
        <v>213</v>
      </c>
    </row>
    <row r="177" spans="34:64" ht="12.75">
      <c r="AH177" s="3"/>
      <c r="AI177" s="3"/>
      <c r="AN177" s="3"/>
      <c r="AO177" s="3"/>
      <c r="AW177" s="67"/>
      <c r="AX177" s="62" t="s">
        <v>16</v>
      </c>
      <c r="AY177" s="62" t="s">
        <v>358</v>
      </c>
      <c r="AZ177" s="62" t="s">
        <v>416</v>
      </c>
      <c r="BA177" s="42">
        <f>AY179+AZ179</f>
        <v>49.29</v>
      </c>
      <c r="BB177" s="63">
        <f>(BC178+BC179)/1.83</f>
        <v>13.114754098360656</v>
      </c>
      <c r="BC177">
        <v>19</v>
      </c>
      <c r="BD177" s="65">
        <f>BA177-BB177</f>
        <v>36.17524590163934</v>
      </c>
      <c r="BE177" s="100"/>
      <c r="BF177" s="99" t="s">
        <v>288</v>
      </c>
      <c r="BG177" s="99" t="s">
        <v>302</v>
      </c>
      <c r="BH177" s="99" t="s">
        <v>581</v>
      </c>
      <c r="BI177" s="102">
        <f>BG179+BH179</f>
        <v>22.44</v>
      </c>
      <c r="BJ177" s="63">
        <f>(BK178+BK179)/2.13</f>
        <v>85.91549295774648</v>
      </c>
      <c r="BK177">
        <v>0</v>
      </c>
      <c r="BL177" s="65"/>
    </row>
    <row r="178" spans="34:63" ht="12.75">
      <c r="AH178" s="3">
        <v>96.05</v>
      </c>
      <c r="AI178" s="3">
        <v>96.75</v>
      </c>
      <c r="AN178" s="3"/>
      <c r="AO178" s="3"/>
      <c r="AW178" s="67"/>
      <c r="AX178" s="62" t="s">
        <v>58</v>
      </c>
      <c r="AY178" s="62">
        <v>14.52</v>
      </c>
      <c r="AZ178" s="62">
        <v>33.9</v>
      </c>
      <c r="BC178">
        <v>4</v>
      </c>
      <c r="BE178" s="100"/>
      <c r="BF178" s="99" t="s">
        <v>302</v>
      </c>
      <c r="BG178" s="99">
        <v>85.3</v>
      </c>
      <c r="BH178" s="99">
        <v>6.08</v>
      </c>
      <c r="BK178">
        <v>0</v>
      </c>
    </row>
    <row r="179" spans="34:63" ht="12.75">
      <c r="AH179" s="3"/>
      <c r="AI179" s="3"/>
      <c r="AN179" s="3"/>
      <c r="AO179" s="3"/>
      <c r="AW179" s="67"/>
      <c r="AX179" s="62" t="s">
        <v>37</v>
      </c>
      <c r="AY179" s="62">
        <v>11.19</v>
      </c>
      <c r="AZ179" s="62">
        <v>38.1</v>
      </c>
      <c r="BC179">
        <v>20</v>
      </c>
      <c r="BE179" s="100"/>
      <c r="BF179" s="99" t="s">
        <v>61</v>
      </c>
      <c r="BG179" s="99">
        <v>20.46</v>
      </c>
      <c r="BH179" s="99">
        <v>1.98</v>
      </c>
      <c r="BK179">
        <v>183</v>
      </c>
    </row>
    <row r="180" spans="34:63" ht="12.75">
      <c r="AH180" s="3">
        <v>73.03</v>
      </c>
      <c r="AI180" s="3">
        <v>81.3</v>
      </c>
      <c r="AN180" s="3"/>
      <c r="AO180" s="3"/>
      <c r="AW180" s="67">
        <v>45</v>
      </c>
      <c r="AX180" s="62" t="s">
        <v>15</v>
      </c>
      <c r="AY180" s="62" t="s">
        <v>205</v>
      </c>
      <c r="AZ180" s="62" t="s">
        <v>417</v>
      </c>
      <c r="BA180">
        <f>AY182+AZ182</f>
        <v>48.69</v>
      </c>
      <c r="BB180" s="63">
        <f>(BC180+BC181)/1.83</f>
        <v>80.32786885245902</v>
      </c>
      <c r="BC180">
        <v>53</v>
      </c>
      <c r="BE180" s="100">
        <v>45</v>
      </c>
      <c r="BF180" s="99" t="s">
        <v>28</v>
      </c>
      <c r="BG180" s="99" t="s">
        <v>15</v>
      </c>
      <c r="BH180" s="99" t="s">
        <v>582</v>
      </c>
      <c r="BI180">
        <f>BG182+BH182</f>
        <v>53.81</v>
      </c>
      <c r="BJ180" s="63">
        <f>(BK180+BK181)/2.13</f>
        <v>96.24413145539907</v>
      </c>
      <c r="BK180">
        <v>46</v>
      </c>
    </row>
    <row r="181" spans="34:64" ht="12.75">
      <c r="AH181" s="3"/>
      <c r="AI181" s="3"/>
      <c r="AN181" s="3"/>
      <c r="AO181" s="3"/>
      <c r="AW181" s="67"/>
      <c r="AX181" s="62" t="s">
        <v>365</v>
      </c>
      <c r="AY181" s="62" t="s">
        <v>365</v>
      </c>
      <c r="AZ181" s="62" t="s">
        <v>418</v>
      </c>
      <c r="BA181" s="42">
        <f>AY183+AZ183</f>
        <v>6.67</v>
      </c>
      <c r="BB181" s="63">
        <f>(BC182+BC183)/1.83</f>
        <v>2.1857923497267757</v>
      </c>
      <c r="BC181">
        <v>94</v>
      </c>
      <c r="BD181" s="65">
        <f>BA181-BB181</f>
        <v>4.484207650273224</v>
      </c>
      <c r="BE181" s="100"/>
      <c r="BF181" s="99" t="s">
        <v>15</v>
      </c>
      <c r="BG181" s="99" t="s">
        <v>42</v>
      </c>
      <c r="BH181" s="99" t="s">
        <v>583</v>
      </c>
      <c r="BI181" s="102">
        <f>BG183+BH183</f>
        <v>80.08</v>
      </c>
      <c r="BJ181" s="63">
        <f>(BK182+BK183)/2.13</f>
        <v>98.59154929577466</v>
      </c>
      <c r="BK181">
        <v>159</v>
      </c>
      <c r="BL181" s="65"/>
    </row>
    <row r="182" spans="34:63" ht="12.75">
      <c r="AH182" s="3">
        <v>100</v>
      </c>
      <c r="AI182" s="3">
        <v>100</v>
      </c>
      <c r="AN182" s="3"/>
      <c r="AO182" s="3"/>
      <c r="AW182" s="67"/>
      <c r="AX182" s="62" t="s">
        <v>205</v>
      </c>
      <c r="AY182" s="62">
        <v>15.4</v>
      </c>
      <c r="AZ182" s="62">
        <v>33.29</v>
      </c>
      <c r="BC182">
        <v>0</v>
      </c>
      <c r="BE182" s="100"/>
      <c r="BF182" s="99" t="s">
        <v>42</v>
      </c>
      <c r="BG182" s="99">
        <v>26.78</v>
      </c>
      <c r="BH182" s="99">
        <v>27.03</v>
      </c>
      <c r="BK182">
        <v>166</v>
      </c>
    </row>
    <row r="183" spans="34:63" ht="12.75">
      <c r="AH183" s="3"/>
      <c r="AI183" s="3"/>
      <c r="AN183" s="3"/>
      <c r="AO183" s="3"/>
      <c r="AW183" s="67"/>
      <c r="AX183" s="62" t="s">
        <v>43</v>
      </c>
      <c r="AY183" s="62">
        <v>2.14</v>
      </c>
      <c r="AZ183" s="62">
        <v>4.53</v>
      </c>
      <c r="BC183">
        <v>4</v>
      </c>
      <c r="BE183" s="100"/>
      <c r="BF183" s="99" t="s">
        <v>329</v>
      </c>
      <c r="BG183" s="99">
        <v>37.53</v>
      </c>
      <c r="BH183" s="99">
        <v>42.55</v>
      </c>
      <c r="BK183">
        <v>44</v>
      </c>
    </row>
    <row r="184" spans="34:63" ht="12.75">
      <c r="AH184" s="3">
        <v>6.58</v>
      </c>
      <c r="AI184" s="3">
        <v>7.32</v>
      </c>
      <c r="AN184" s="3"/>
      <c r="AO184" s="3"/>
      <c r="AW184" s="67">
        <v>46</v>
      </c>
      <c r="AX184" s="62" t="s">
        <v>36</v>
      </c>
      <c r="AY184" s="62" t="s">
        <v>36</v>
      </c>
      <c r="AZ184" s="62" t="s">
        <v>419</v>
      </c>
      <c r="BA184">
        <f>AY186+AZ186</f>
        <v>87.4</v>
      </c>
      <c r="BB184" s="63">
        <f>(BC184+BC185)/1.83</f>
        <v>100</v>
      </c>
      <c r="BC184">
        <v>183</v>
      </c>
      <c r="BE184" s="100">
        <v>46</v>
      </c>
      <c r="BF184" s="99" t="s">
        <v>58</v>
      </c>
      <c r="BG184" s="99" t="s">
        <v>18</v>
      </c>
      <c r="BH184" s="99" t="s">
        <v>584</v>
      </c>
      <c r="BI184">
        <f>BG186+BH186</f>
        <v>74.22999999999999</v>
      </c>
      <c r="BJ184" s="63">
        <f>(BK184+BK185)/2.13</f>
        <v>99.5305164319249</v>
      </c>
      <c r="BK184">
        <v>188</v>
      </c>
    </row>
    <row r="185" spans="34:63" ht="12.75">
      <c r="AH185" s="3"/>
      <c r="AI185" s="3"/>
      <c r="AN185" s="3"/>
      <c r="AO185" s="3"/>
      <c r="AW185" s="67"/>
      <c r="AX185" s="62" t="s">
        <v>373</v>
      </c>
      <c r="AY185" s="62" t="s">
        <v>29</v>
      </c>
      <c r="AZ185" s="62" t="s">
        <v>420</v>
      </c>
      <c r="BA185">
        <f>AY187+AZ187</f>
        <v>37.54</v>
      </c>
      <c r="BB185" s="63">
        <f>(BC186+BC187)/1.83</f>
        <v>78.14207650273224</v>
      </c>
      <c r="BC185">
        <v>0</v>
      </c>
      <c r="BE185" s="100"/>
      <c r="BF185" s="99" t="s">
        <v>29</v>
      </c>
      <c r="BG185" s="99" t="s">
        <v>58</v>
      </c>
      <c r="BH185" s="99" t="s">
        <v>585</v>
      </c>
      <c r="BI185">
        <f>BG187+BH187</f>
        <v>49.71</v>
      </c>
      <c r="BJ185" s="63">
        <f>(BK186+BK187)/2.13</f>
        <v>53.9906103286385</v>
      </c>
      <c r="BK185">
        <v>24</v>
      </c>
    </row>
    <row r="186" spans="34:63" ht="12.75">
      <c r="AH186" s="3">
        <v>95.39</v>
      </c>
      <c r="AI186" s="3">
        <v>95.93</v>
      </c>
      <c r="AN186" s="3"/>
      <c r="AO186" s="3"/>
      <c r="AW186" s="67"/>
      <c r="AX186" s="62" t="s">
        <v>169</v>
      </c>
      <c r="AY186" s="62">
        <v>78.47</v>
      </c>
      <c r="AZ186" s="62">
        <v>8.93</v>
      </c>
      <c r="BC186">
        <v>0</v>
      </c>
      <c r="BE186" s="100"/>
      <c r="BF186" s="99" t="s">
        <v>18</v>
      </c>
      <c r="BG186" s="99">
        <v>32.75</v>
      </c>
      <c r="BH186" s="99">
        <v>41.48</v>
      </c>
      <c r="BK186">
        <v>8</v>
      </c>
    </row>
    <row r="187" spans="34:63" ht="12.75">
      <c r="AH187" s="3"/>
      <c r="AI187" s="3"/>
      <c r="AN187" s="3"/>
      <c r="AO187" s="3"/>
      <c r="AW187" s="67"/>
      <c r="AX187" s="62" t="s">
        <v>29</v>
      </c>
      <c r="AY187" s="62">
        <v>33.25</v>
      </c>
      <c r="AZ187" s="62">
        <v>4.29</v>
      </c>
      <c r="BC187">
        <v>143</v>
      </c>
      <c r="BE187" s="100"/>
      <c r="BF187" s="99" t="s">
        <v>541</v>
      </c>
      <c r="BG187" s="99">
        <v>19.82</v>
      </c>
      <c r="BH187" s="99">
        <v>29.89</v>
      </c>
      <c r="BK187">
        <v>107</v>
      </c>
    </row>
    <row r="188" spans="34:63" ht="12.75">
      <c r="AH188" s="3">
        <v>98.68</v>
      </c>
      <c r="AI188" s="3">
        <v>100</v>
      </c>
      <c r="AN188" s="3"/>
      <c r="AO188" s="3"/>
      <c r="AW188" s="67">
        <v>47</v>
      </c>
      <c r="AX188" s="62" t="s">
        <v>52</v>
      </c>
      <c r="AY188" s="62" t="s">
        <v>52</v>
      </c>
      <c r="AZ188" s="62" t="s">
        <v>421</v>
      </c>
      <c r="BA188">
        <f>AY190+AZ190</f>
        <v>46.269999999999996</v>
      </c>
      <c r="BB188" s="63">
        <f>(BC188+BC189)/1.83</f>
        <v>93.98907103825137</v>
      </c>
      <c r="BC188">
        <v>135</v>
      </c>
      <c r="BE188" s="100">
        <v>47</v>
      </c>
      <c r="BF188" s="99" t="s">
        <v>53</v>
      </c>
      <c r="BG188" s="99" t="s">
        <v>11</v>
      </c>
      <c r="BH188" s="99" t="s">
        <v>586</v>
      </c>
      <c r="BI188">
        <f>BG190+BH190</f>
        <v>39.5</v>
      </c>
      <c r="BJ188" s="63">
        <f>(BK188+BK189)/2.13</f>
        <v>87.79342723004696</v>
      </c>
      <c r="BK188">
        <v>8</v>
      </c>
    </row>
    <row r="189" spans="34:63" ht="12.75">
      <c r="AH189" s="3"/>
      <c r="AI189" s="3"/>
      <c r="AN189" s="3"/>
      <c r="AO189" s="3"/>
      <c r="AW189" s="67"/>
      <c r="AX189" s="62" t="s">
        <v>232</v>
      </c>
      <c r="AY189" s="62" t="s">
        <v>14</v>
      </c>
      <c r="AZ189" s="62" t="s">
        <v>422</v>
      </c>
      <c r="BA189">
        <f>AY191+AZ191</f>
        <v>47.98</v>
      </c>
      <c r="BB189" s="63">
        <f>(BC190+BC191)/1.83</f>
        <v>64.48087431693989</v>
      </c>
      <c r="BC189">
        <v>37</v>
      </c>
      <c r="BE189" s="100"/>
      <c r="BF189" s="99" t="s">
        <v>546</v>
      </c>
      <c r="BG189" s="99" t="s">
        <v>53</v>
      </c>
      <c r="BH189" s="99" t="s">
        <v>587</v>
      </c>
      <c r="BI189">
        <f>BG191+BH191</f>
        <v>68.94</v>
      </c>
      <c r="BJ189" s="63">
        <f>(BK190+BK191)/2.13</f>
        <v>99.06103286384977</v>
      </c>
      <c r="BK189">
        <v>179</v>
      </c>
    </row>
    <row r="190" spans="34:63" ht="12.75">
      <c r="AH190" s="3">
        <v>31.58</v>
      </c>
      <c r="AI190" s="3">
        <v>30.08</v>
      </c>
      <c r="AN190" s="3"/>
      <c r="AO190" s="3"/>
      <c r="AW190" s="67"/>
      <c r="AX190" s="62" t="s">
        <v>14</v>
      </c>
      <c r="AY190" s="62">
        <v>33.44</v>
      </c>
      <c r="AZ190" s="62">
        <v>12.83</v>
      </c>
      <c r="BC190">
        <v>31</v>
      </c>
      <c r="BE190" s="100"/>
      <c r="BF190" s="99" t="s">
        <v>11</v>
      </c>
      <c r="BG190" s="99">
        <v>10.6</v>
      </c>
      <c r="BH190" s="99">
        <v>28.9</v>
      </c>
      <c r="BK190">
        <v>205</v>
      </c>
    </row>
    <row r="191" spans="34:63" ht="12.75">
      <c r="AH191" s="3"/>
      <c r="AI191" s="3"/>
      <c r="AN191" s="3"/>
      <c r="AO191" s="3"/>
      <c r="AW191" s="67"/>
      <c r="AX191" s="62" t="s">
        <v>171</v>
      </c>
      <c r="AY191" s="62">
        <v>38.01</v>
      </c>
      <c r="AZ191" s="62">
        <v>9.97</v>
      </c>
      <c r="BC191">
        <v>87</v>
      </c>
      <c r="BE191" s="100"/>
      <c r="BF191" s="99" t="s">
        <v>266</v>
      </c>
      <c r="BG191" s="99">
        <v>15.47</v>
      </c>
      <c r="BH191" s="99">
        <v>53.47</v>
      </c>
      <c r="BK191">
        <v>6</v>
      </c>
    </row>
    <row r="192" spans="34:63" ht="12.75">
      <c r="AH192" s="4">
        <v>78.95</v>
      </c>
      <c r="AI192" s="3">
        <v>75.61</v>
      </c>
      <c r="AN192" s="4"/>
      <c r="AO192" s="3"/>
      <c r="AW192" s="67">
        <v>48</v>
      </c>
      <c r="AX192" s="62" t="s">
        <v>156</v>
      </c>
      <c r="AY192" s="62" t="s">
        <v>53</v>
      </c>
      <c r="AZ192" s="62" t="s">
        <v>423</v>
      </c>
      <c r="BA192">
        <f>AY194+AZ194</f>
        <v>75.16</v>
      </c>
      <c r="BB192" s="63">
        <f>(BC192+BC193)/1.83</f>
        <v>100</v>
      </c>
      <c r="BC192">
        <v>183</v>
      </c>
      <c r="BE192" s="100">
        <v>48</v>
      </c>
      <c r="BF192" s="99" t="s">
        <v>2</v>
      </c>
      <c r="BG192" s="99" t="s">
        <v>2</v>
      </c>
      <c r="BH192" s="99" t="s">
        <v>588</v>
      </c>
      <c r="BI192">
        <f>BG194+BH194</f>
        <v>89.85000000000001</v>
      </c>
      <c r="BJ192" s="63">
        <f>(BK192+BK193)/2.13</f>
        <v>100</v>
      </c>
      <c r="BK192">
        <v>213</v>
      </c>
    </row>
    <row r="193" spans="34:63" ht="12.75">
      <c r="AH193" s="3"/>
      <c r="AI193" s="3"/>
      <c r="AN193" s="3"/>
      <c r="AO193" s="3"/>
      <c r="AW193" s="67"/>
      <c r="AX193" s="62" t="s">
        <v>59</v>
      </c>
      <c r="AY193" s="62" t="s">
        <v>266</v>
      </c>
      <c r="AZ193" s="62" t="s">
        <v>424</v>
      </c>
      <c r="BA193">
        <f>AY195+AZ195</f>
        <v>24.73</v>
      </c>
      <c r="BB193" s="63">
        <f>(BC194+BC195)/1.83</f>
        <v>78.14207650273224</v>
      </c>
      <c r="BC193">
        <v>0</v>
      </c>
      <c r="BE193" s="100"/>
      <c r="BF193" s="99" t="s">
        <v>55</v>
      </c>
      <c r="BG193" s="99" t="s">
        <v>205</v>
      </c>
      <c r="BH193" s="99" t="s">
        <v>589</v>
      </c>
      <c r="BI193">
        <f>BG195+BH195</f>
        <v>50</v>
      </c>
      <c r="BJ193" s="63">
        <f>(BK194+BK195)/2.13</f>
        <v>75.11737089201878</v>
      </c>
      <c r="BK193">
        <v>0</v>
      </c>
    </row>
    <row r="194" spans="34:63" ht="12.75">
      <c r="AH194" s="3">
        <v>99.34</v>
      </c>
      <c r="AI194" s="3">
        <v>100</v>
      </c>
      <c r="AN194" s="3"/>
      <c r="AO194" s="3"/>
      <c r="AW194" s="67"/>
      <c r="AX194" s="62" t="s">
        <v>53</v>
      </c>
      <c r="AY194" s="62">
        <v>35.36</v>
      </c>
      <c r="AZ194" s="62">
        <v>39.8</v>
      </c>
      <c r="BC194">
        <v>0</v>
      </c>
      <c r="BE194" s="100"/>
      <c r="BF194" s="99" t="s">
        <v>205</v>
      </c>
      <c r="BG194" s="99">
        <v>81.65</v>
      </c>
      <c r="BH194" s="99">
        <v>8.2</v>
      </c>
      <c r="BK194">
        <v>0</v>
      </c>
    </row>
    <row r="195" spans="34:63" ht="12.75">
      <c r="AH195" s="3"/>
      <c r="AI195" s="3"/>
      <c r="AN195" s="3"/>
      <c r="AO195" s="3"/>
      <c r="AW195" s="67"/>
      <c r="AX195" s="62" t="s">
        <v>266</v>
      </c>
      <c r="AY195" s="62">
        <v>20.02</v>
      </c>
      <c r="AZ195" s="62">
        <v>4.71</v>
      </c>
      <c r="BC195">
        <v>143</v>
      </c>
      <c r="BE195" s="100"/>
      <c r="BF195" s="99" t="s">
        <v>170</v>
      </c>
      <c r="BG195" s="99">
        <v>43.57</v>
      </c>
      <c r="BH195" s="99">
        <v>6.43</v>
      </c>
      <c r="BK195">
        <v>160</v>
      </c>
    </row>
    <row r="196" spans="34:63" ht="12.75">
      <c r="AH196" s="3">
        <v>87.5</v>
      </c>
      <c r="AI196" s="3">
        <v>92.68</v>
      </c>
      <c r="AN196" s="3"/>
      <c r="AO196" s="3"/>
      <c r="AW196" s="67">
        <v>49</v>
      </c>
      <c r="AX196" s="62" t="s">
        <v>22</v>
      </c>
      <c r="AY196" s="62" t="s">
        <v>34</v>
      </c>
      <c r="AZ196" s="62" t="s">
        <v>425</v>
      </c>
      <c r="BA196">
        <f>AY198+AZ198</f>
        <v>74.12</v>
      </c>
      <c r="BB196" s="63">
        <f>(BC196+BC197)/1.83</f>
        <v>100</v>
      </c>
      <c r="BC196">
        <v>172</v>
      </c>
      <c r="BE196" s="100">
        <v>49</v>
      </c>
      <c r="BF196" s="99" t="s">
        <v>24</v>
      </c>
      <c r="BG196" s="99" t="s">
        <v>24</v>
      </c>
      <c r="BH196" s="99" t="s">
        <v>590</v>
      </c>
      <c r="BI196">
        <f>BG198+BH198</f>
        <v>84.8</v>
      </c>
      <c r="BJ196" s="63">
        <f>(BK196+BK197)/2.13</f>
        <v>100</v>
      </c>
      <c r="BK196">
        <v>213</v>
      </c>
    </row>
    <row r="197" spans="34:63" ht="12.75">
      <c r="AH197" s="3"/>
      <c r="AI197" s="3"/>
      <c r="AN197" s="3"/>
      <c r="AO197" s="3"/>
      <c r="AW197" s="67"/>
      <c r="AX197" s="62" t="s">
        <v>23</v>
      </c>
      <c r="AY197" s="62" t="s">
        <v>22</v>
      </c>
      <c r="AZ197" s="62" t="s">
        <v>426</v>
      </c>
      <c r="BA197">
        <f>AY199+AZ199</f>
        <v>52.61</v>
      </c>
      <c r="BB197" s="63">
        <f>(BC198+BC199)/1.83</f>
        <v>96.72131147540983</v>
      </c>
      <c r="BC197">
        <v>11</v>
      </c>
      <c r="BE197" s="100"/>
      <c r="BF197" s="99" t="s">
        <v>456</v>
      </c>
      <c r="BG197" s="99" t="s">
        <v>456</v>
      </c>
      <c r="BH197" s="99" t="s">
        <v>591</v>
      </c>
      <c r="BI197">
        <f>BG199+BH199</f>
        <v>13.36</v>
      </c>
      <c r="BJ197" s="63">
        <f>(BK198+BK199)/2.13</f>
        <v>44.13145539906103</v>
      </c>
      <c r="BK197">
        <v>0</v>
      </c>
    </row>
    <row r="198" spans="34:63" ht="12.75">
      <c r="AH198" s="5">
        <v>31.58</v>
      </c>
      <c r="AI198" s="3">
        <v>30.08</v>
      </c>
      <c r="AN198" s="5"/>
      <c r="AO198" s="3"/>
      <c r="AW198" s="67"/>
      <c r="AX198" s="62" t="s">
        <v>34</v>
      </c>
      <c r="AY198" s="62">
        <v>26</v>
      </c>
      <c r="AZ198" s="62">
        <v>48.12</v>
      </c>
      <c r="BC198">
        <v>11</v>
      </c>
      <c r="BE198" s="100"/>
      <c r="BF198" s="99" t="s">
        <v>156</v>
      </c>
      <c r="BG198" s="99">
        <v>78.03</v>
      </c>
      <c r="BH198" s="99">
        <v>6.77</v>
      </c>
      <c r="BK198">
        <v>0</v>
      </c>
    </row>
    <row r="199" spans="34:63" ht="12.75">
      <c r="AH199" s="3"/>
      <c r="AI199" s="3"/>
      <c r="AN199" s="3"/>
      <c r="AO199" s="3"/>
      <c r="AW199" s="67"/>
      <c r="AX199" s="62" t="s">
        <v>162</v>
      </c>
      <c r="AY199" s="62">
        <v>17.17</v>
      </c>
      <c r="AZ199" s="62">
        <v>35.44</v>
      </c>
      <c r="BC199">
        <v>166</v>
      </c>
      <c r="BE199" s="100"/>
      <c r="BF199" s="99" t="s">
        <v>465</v>
      </c>
      <c r="BG199" s="99">
        <v>6.96</v>
      </c>
      <c r="BH199" s="99">
        <v>6.4</v>
      </c>
      <c r="BK199">
        <v>94</v>
      </c>
    </row>
    <row r="200" spans="34:63" ht="12.75">
      <c r="AH200" s="3">
        <v>84.21</v>
      </c>
      <c r="AI200" s="3">
        <v>91.87</v>
      </c>
      <c r="AN200" s="3"/>
      <c r="AO200" s="3"/>
      <c r="AW200" s="67">
        <v>50</v>
      </c>
      <c r="AX200" s="62" t="s">
        <v>72</v>
      </c>
      <c r="AY200" s="62" t="s">
        <v>72</v>
      </c>
      <c r="AZ200" s="62" t="s">
        <v>427</v>
      </c>
      <c r="BA200">
        <f>AY202+AZ202</f>
        <v>83.95</v>
      </c>
      <c r="BB200" s="63">
        <f>(BC200+BC201)/1.83</f>
        <v>100</v>
      </c>
      <c r="BC200">
        <v>182</v>
      </c>
      <c r="BE200" s="100">
        <v>50</v>
      </c>
      <c r="BF200" s="99" t="s">
        <v>152</v>
      </c>
      <c r="BG200" s="99" t="s">
        <v>8</v>
      </c>
      <c r="BH200" s="99" t="s">
        <v>592</v>
      </c>
      <c r="BI200">
        <f>BG202+BH202</f>
        <v>70.86</v>
      </c>
      <c r="BJ200" s="63">
        <f>(BK200+BK201)/2.13</f>
        <v>99.5305164319249</v>
      </c>
      <c r="BK200">
        <v>157</v>
      </c>
    </row>
    <row r="201" spans="34:64" ht="12.75">
      <c r="AH201" s="3"/>
      <c r="AI201" s="3"/>
      <c r="AN201" s="3"/>
      <c r="AO201" s="3"/>
      <c r="AW201" s="67"/>
      <c r="AX201" s="62" t="s">
        <v>291</v>
      </c>
      <c r="AY201" s="62" t="s">
        <v>17</v>
      </c>
      <c r="AZ201" s="62" t="s">
        <v>428</v>
      </c>
      <c r="BA201" s="42">
        <f>AY203+AZ203</f>
        <v>17.39</v>
      </c>
      <c r="BB201" s="63">
        <f>(BC202+BC203)/1.83</f>
        <v>6.557377049180328</v>
      </c>
      <c r="BC201">
        <v>1</v>
      </c>
      <c r="BD201" s="65">
        <f>BA201-BB201</f>
        <v>10.832622950819673</v>
      </c>
      <c r="BE201" s="100"/>
      <c r="BF201" s="99" t="s">
        <v>21</v>
      </c>
      <c r="BG201" s="99" t="s">
        <v>239</v>
      </c>
      <c r="BH201" s="99" t="s">
        <v>593</v>
      </c>
      <c r="BI201" s="102">
        <f>BG203+BH203</f>
        <v>16.900000000000002</v>
      </c>
      <c r="BJ201" s="63">
        <f>(BK202+BK203)/2.13</f>
        <v>87.32394366197184</v>
      </c>
      <c r="BK201">
        <v>55</v>
      </c>
      <c r="BL201" s="65"/>
    </row>
    <row r="202" spans="34:63" ht="12.75">
      <c r="AH202" s="3">
        <v>10.53</v>
      </c>
      <c r="AI202" s="3">
        <v>13.83</v>
      </c>
      <c r="AN202" s="3"/>
      <c r="AO202" s="3"/>
      <c r="AW202" s="67"/>
      <c r="AX202" s="62" t="s">
        <v>11</v>
      </c>
      <c r="AY202" s="62">
        <v>76.84</v>
      </c>
      <c r="AZ202" s="62">
        <v>7.11</v>
      </c>
      <c r="BC202">
        <v>0</v>
      </c>
      <c r="BE202" s="100"/>
      <c r="BF202" s="99" t="s">
        <v>8</v>
      </c>
      <c r="BG202" s="99">
        <v>45.1</v>
      </c>
      <c r="BH202" s="99">
        <v>25.76</v>
      </c>
      <c r="BK202">
        <v>54</v>
      </c>
    </row>
    <row r="203" spans="34:63" ht="12.75">
      <c r="AH203" s="3"/>
      <c r="AI203" s="3"/>
      <c r="AN203" s="3"/>
      <c r="AO203" s="3"/>
      <c r="AW203" s="67"/>
      <c r="AX203" s="62" t="s">
        <v>17</v>
      </c>
      <c r="AY203" s="62">
        <v>15.96</v>
      </c>
      <c r="AZ203" s="62">
        <v>1.43</v>
      </c>
      <c r="BC203">
        <v>12</v>
      </c>
      <c r="BE203" s="100"/>
      <c r="BF203" s="99" t="s">
        <v>239</v>
      </c>
      <c r="BG203" s="99">
        <v>13.46</v>
      </c>
      <c r="BH203" s="99">
        <v>3.44</v>
      </c>
      <c r="BK203">
        <v>132</v>
      </c>
    </row>
    <row r="204" spans="34:63" ht="12.75">
      <c r="AH204" s="4">
        <v>81.16</v>
      </c>
      <c r="AI204" s="3">
        <v>78.86</v>
      </c>
      <c r="AN204" s="4"/>
      <c r="AO204" s="3"/>
      <c r="AW204" s="67">
        <v>51</v>
      </c>
      <c r="AX204" s="62" t="s">
        <v>2</v>
      </c>
      <c r="AY204" s="62" t="s">
        <v>2</v>
      </c>
      <c r="AZ204" s="62" t="s">
        <v>429</v>
      </c>
      <c r="BA204">
        <f>AY206+AZ206</f>
        <v>84.74000000000001</v>
      </c>
      <c r="BB204" s="63">
        <f>(BC204+BC205)/1.83</f>
        <v>99.4535519125683</v>
      </c>
      <c r="BC204">
        <v>157</v>
      </c>
      <c r="BE204" s="100">
        <v>51</v>
      </c>
      <c r="BF204" s="99" t="s">
        <v>34</v>
      </c>
      <c r="BG204" s="99" t="s">
        <v>34</v>
      </c>
      <c r="BH204" s="99" t="s">
        <v>594</v>
      </c>
      <c r="BI204">
        <f>BG206+BH206</f>
        <v>67.63</v>
      </c>
      <c r="BJ204" s="63">
        <f>(BK204+BK205)/2.13</f>
        <v>100</v>
      </c>
      <c r="BK204">
        <v>189</v>
      </c>
    </row>
    <row r="205" spans="34:63" ht="12.75">
      <c r="AH205" s="3"/>
      <c r="AI205" s="3"/>
      <c r="AN205" s="3"/>
      <c r="AO205" s="3"/>
      <c r="AW205" s="67"/>
      <c r="AX205" s="62" t="s">
        <v>311</v>
      </c>
      <c r="AY205" s="62" t="s">
        <v>8</v>
      </c>
      <c r="AZ205" s="62" t="s">
        <v>430</v>
      </c>
      <c r="BA205">
        <f>AY207+AZ207</f>
        <v>81.30000000000001</v>
      </c>
      <c r="BB205" s="63">
        <f>(BC206+BC207)/1.83</f>
        <v>99.4535519125683</v>
      </c>
      <c r="BC205">
        <v>25</v>
      </c>
      <c r="BE205" s="100"/>
      <c r="BF205" s="99" t="s">
        <v>35</v>
      </c>
      <c r="BG205" s="99" t="s">
        <v>49</v>
      </c>
      <c r="BH205" s="99" t="s">
        <v>595</v>
      </c>
      <c r="BI205">
        <f>BG207+BH207</f>
        <v>34.44</v>
      </c>
      <c r="BJ205" s="63">
        <f>(BK206+BK207)/2.13</f>
        <v>97.1830985915493</v>
      </c>
      <c r="BK205">
        <v>24</v>
      </c>
    </row>
    <row r="206" spans="34:63" ht="12.75">
      <c r="AH206" s="5">
        <v>88.16</v>
      </c>
      <c r="AI206" s="3">
        <v>90.24</v>
      </c>
      <c r="AN206" s="5"/>
      <c r="AO206" s="3"/>
      <c r="AW206" s="67"/>
      <c r="AX206" s="62" t="s">
        <v>8</v>
      </c>
      <c r="AY206" s="62">
        <v>72.73</v>
      </c>
      <c r="AZ206" s="62">
        <v>12.01</v>
      </c>
      <c r="BC206">
        <v>26</v>
      </c>
      <c r="BE206" s="100"/>
      <c r="BF206" s="99" t="s">
        <v>49</v>
      </c>
      <c r="BG206" s="99">
        <v>54.54</v>
      </c>
      <c r="BH206" s="99">
        <v>13.09</v>
      </c>
      <c r="BK206">
        <v>24</v>
      </c>
    </row>
    <row r="207" spans="34:63" ht="12.75">
      <c r="AH207" s="3"/>
      <c r="AI207" s="3"/>
      <c r="AN207" s="3"/>
      <c r="AO207" s="3"/>
      <c r="AW207" s="67"/>
      <c r="AX207" s="62" t="s">
        <v>28</v>
      </c>
      <c r="AY207" s="62">
        <v>66.01</v>
      </c>
      <c r="AZ207" s="62">
        <v>15.29</v>
      </c>
      <c r="BC207">
        <v>156</v>
      </c>
      <c r="BE207" s="100"/>
      <c r="BF207" s="99" t="s">
        <v>59</v>
      </c>
      <c r="BG207" s="99">
        <v>26.31</v>
      </c>
      <c r="BH207" s="99">
        <v>8.13</v>
      </c>
      <c r="BK207">
        <v>183</v>
      </c>
    </row>
    <row r="208" spans="34:63" ht="12.75">
      <c r="AH208" s="4">
        <v>80.92</v>
      </c>
      <c r="AI208" s="3">
        <v>78.86</v>
      </c>
      <c r="AN208" s="4"/>
      <c r="AO208" s="3"/>
      <c r="AW208" s="67">
        <v>52</v>
      </c>
      <c r="AX208" s="62" t="s">
        <v>24</v>
      </c>
      <c r="AY208" s="62" t="s">
        <v>24</v>
      </c>
      <c r="AZ208" s="62" t="s">
        <v>431</v>
      </c>
      <c r="BA208">
        <f>AY210+AZ210</f>
        <v>87.28999999999999</v>
      </c>
      <c r="BB208" s="63">
        <f>(BC208+BC209)/1.83</f>
        <v>100</v>
      </c>
      <c r="BC208">
        <v>183</v>
      </c>
      <c r="BE208" s="100">
        <v>52</v>
      </c>
      <c r="BF208" s="99" t="s">
        <v>0</v>
      </c>
      <c r="BG208" s="99" t="s">
        <v>0</v>
      </c>
      <c r="BH208" s="99" t="s">
        <v>596</v>
      </c>
      <c r="BI208">
        <f>BG210+BH210</f>
        <v>43.85</v>
      </c>
      <c r="BJ208" s="63">
        <f>(BK208+BK209)/2.13</f>
        <v>98.12206572769954</v>
      </c>
      <c r="BK208">
        <v>193</v>
      </c>
    </row>
    <row r="209" spans="40:64" ht="12.75">
      <c r="AN209" s="3"/>
      <c r="AO209" s="3"/>
      <c r="AW209" s="67"/>
      <c r="AX209" s="62" t="s">
        <v>49</v>
      </c>
      <c r="AY209" s="62" t="s">
        <v>49</v>
      </c>
      <c r="AZ209" s="62" t="s">
        <v>432</v>
      </c>
      <c r="BA209">
        <f>AY211+AZ211</f>
        <v>10.94</v>
      </c>
      <c r="BB209" s="63">
        <f>(BC210+BC211)/1.83</f>
        <v>28.415300546448087</v>
      </c>
      <c r="BC209">
        <v>0</v>
      </c>
      <c r="BE209" s="100"/>
      <c r="BF209" s="99" t="s">
        <v>365</v>
      </c>
      <c r="BG209" s="99" t="s">
        <v>358</v>
      </c>
      <c r="BH209" s="99" t="s">
        <v>597</v>
      </c>
      <c r="BI209" s="42">
        <f>BG211+BH211</f>
        <v>25.27</v>
      </c>
      <c r="BJ209" s="63">
        <f>(BK210+BK211)/2.13</f>
        <v>15.962441314553992</v>
      </c>
      <c r="BK209">
        <v>16</v>
      </c>
      <c r="BL209" s="65">
        <f>BI209-BJ209</f>
        <v>9.307558685446008</v>
      </c>
    </row>
    <row r="210" spans="40:63" ht="12.75">
      <c r="AN210" s="3"/>
      <c r="AO210" s="3"/>
      <c r="AW210" s="67"/>
      <c r="AX210" s="62" t="s">
        <v>9</v>
      </c>
      <c r="AY210" s="62">
        <v>81.52</v>
      </c>
      <c r="AZ210" s="62">
        <v>5.77</v>
      </c>
      <c r="BC210">
        <v>0</v>
      </c>
      <c r="BE210" s="100"/>
      <c r="BF210" s="99" t="s">
        <v>358</v>
      </c>
      <c r="BG210" s="99">
        <v>31.88</v>
      </c>
      <c r="BH210" s="99">
        <v>11.97</v>
      </c>
      <c r="BK210">
        <v>4</v>
      </c>
    </row>
    <row r="211" spans="49:63" ht="12.75">
      <c r="AW211" s="67"/>
      <c r="AX211" s="62" t="s">
        <v>0</v>
      </c>
      <c r="AY211" s="62">
        <v>5.64</v>
      </c>
      <c r="AZ211" s="62">
        <v>5.3</v>
      </c>
      <c r="BC211">
        <v>52</v>
      </c>
      <c r="BE211" s="100"/>
      <c r="BF211" s="99" t="s">
        <v>13</v>
      </c>
      <c r="BG211" s="99">
        <v>19.8</v>
      </c>
      <c r="BH211" s="99">
        <v>5.47</v>
      </c>
      <c r="BK211">
        <v>30</v>
      </c>
    </row>
    <row r="212" spans="49:63" ht="12.75">
      <c r="AW212" s="67">
        <v>53</v>
      </c>
      <c r="AX212" s="62" t="s">
        <v>35</v>
      </c>
      <c r="AY212" s="62" t="s">
        <v>42</v>
      </c>
      <c r="AZ212" s="62" t="s">
        <v>433</v>
      </c>
      <c r="BA212">
        <f>AY214+AZ214</f>
        <v>58.39</v>
      </c>
      <c r="BB212" s="63">
        <f>(BC212+BC213)/1.83</f>
        <v>60.10928961748634</v>
      </c>
      <c r="BC212">
        <v>38</v>
      </c>
      <c r="BE212" s="100">
        <v>53</v>
      </c>
      <c r="BF212" s="99" t="s">
        <v>22</v>
      </c>
      <c r="BG212" s="99" t="s">
        <v>36</v>
      </c>
      <c r="BH212" s="99" t="s">
        <v>598</v>
      </c>
      <c r="BI212">
        <f>BG214+BH214</f>
        <v>76.15</v>
      </c>
      <c r="BJ212" s="63">
        <f>(BK212+BK213)/2.13</f>
        <v>100</v>
      </c>
      <c r="BK212">
        <v>211</v>
      </c>
    </row>
    <row r="213" spans="49:64" ht="12.75">
      <c r="AW213" s="67"/>
      <c r="AX213" s="62" t="s">
        <v>21</v>
      </c>
      <c r="AY213" s="62" t="s">
        <v>21</v>
      </c>
      <c r="AZ213" s="62" t="s">
        <v>434</v>
      </c>
      <c r="BA213" s="42">
        <f>AY215+AZ215</f>
        <v>29.87</v>
      </c>
      <c r="BB213" s="63">
        <f>(BC214+BC215)/1.83</f>
        <v>20.218579234972676</v>
      </c>
      <c r="BC213">
        <v>72</v>
      </c>
      <c r="BD213" s="65">
        <f>BA213-BB213</f>
        <v>9.651420765027325</v>
      </c>
      <c r="BE213" s="100"/>
      <c r="BF213" s="99" t="s">
        <v>620</v>
      </c>
      <c r="BG213" s="99" t="s">
        <v>620</v>
      </c>
      <c r="BH213" s="99" t="s">
        <v>599</v>
      </c>
      <c r="BI213" s="42">
        <f>BG215+BH215</f>
        <v>21.14</v>
      </c>
      <c r="BJ213" s="63">
        <f>(BK214+BK215)/2.13</f>
        <v>0.4694835680751174</v>
      </c>
      <c r="BK213">
        <v>2</v>
      </c>
      <c r="BL213" s="65">
        <f>BI213-BJ213</f>
        <v>20.670516431924884</v>
      </c>
    </row>
    <row r="214" spans="49:63" ht="12.75">
      <c r="AW214" s="67"/>
      <c r="AX214" s="62" t="s">
        <v>42</v>
      </c>
      <c r="AY214" s="62">
        <v>17.73</v>
      </c>
      <c r="AZ214" s="62">
        <v>40.66</v>
      </c>
      <c r="BC214">
        <v>9</v>
      </c>
      <c r="BE214" s="100"/>
      <c r="BF214" s="99" t="s">
        <v>36</v>
      </c>
      <c r="BG214" s="99">
        <v>38.4</v>
      </c>
      <c r="BH214" s="99">
        <v>37.75</v>
      </c>
      <c r="BK214">
        <v>0</v>
      </c>
    </row>
    <row r="215" spans="49:63" ht="12.75">
      <c r="AW215" s="67"/>
      <c r="AX215" s="62" t="s">
        <v>199</v>
      </c>
      <c r="AY215" s="62">
        <v>8.48</v>
      </c>
      <c r="AZ215" s="62">
        <v>21.39</v>
      </c>
      <c r="BC215">
        <v>28</v>
      </c>
      <c r="BE215" s="100"/>
      <c r="BF215" s="99" t="s">
        <v>9</v>
      </c>
      <c r="BG215" s="99">
        <v>5.84</v>
      </c>
      <c r="BH215" s="99">
        <v>15.3</v>
      </c>
      <c r="BK215">
        <v>1</v>
      </c>
    </row>
    <row r="216" spans="49:64" ht="12.75">
      <c r="AW216" s="67">
        <v>54</v>
      </c>
      <c r="AX216" s="62" t="s">
        <v>18</v>
      </c>
      <c r="AY216" s="62" t="s">
        <v>358</v>
      </c>
      <c r="AZ216" s="62" t="s">
        <v>435</v>
      </c>
      <c r="BA216" s="42">
        <f>AY218+AZ218</f>
        <v>29.75</v>
      </c>
      <c r="BB216" s="63">
        <f>(BC216+BC217)/1.83</f>
        <v>1.0928961748633879</v>
      </c>
      <c r="BC216">
        <v>0</v>
      </c>
      <c r="BD216" s="65">
        <f>BA216-BB216</f>
        <v>28.657103825136613</v>
      </c>
      <c r="BE216" s="100">
        <v>54</v>
      </c>
      <c r="BF216" s="99" t="s">
        <v>52</v>
      </c>
      <c r="BG216" s="99" t="s">
        <v>72</v>
      </c>
      <c r="BH216" s="99" t="s">
        <v>600</v>
      </c>
      <c r="BI216" s="102">
        <f>BG218+BH218</f>
        <v>84.28999999999999</v>
      </c>
      <c r="BJ216" s="63">
        <f>(BK216+BK217)/2.13</f>
        <v>100</v>
      </c>
      <c r="BK216">
        <v>213</v>
      </c>
      <c r="BL216" s="65"/>
    </row>
    <row r="217" spans="49:63" ht="12.75">
      <c r="AW217" s="67"/>
      <c r="AX217" s="62" t="s">
        <v>347</v>
      </c>
      <c r="AY217" s="62" t="s">
        <v>18</v>
      </c>
      <c r="AZ217" s="62" t="s">
        <v>436</v>
      </c>
      <c r="BA217">
        <f>AY219+AZ219</f>
        <v>62.51</v>
      </c>
      <c r="BB217" s="63">
        <f>(BC218+BC219)/1.83</f>
        <v>93.98907103825137</v>
      </c>
      <c r="BC217">
        <v>2</v>
      </c>
      <c r="BE217" s="100"/>
      <c r="BF217" s="99" t="s">
        <v>14</v>
      </c>
      <c r="BG217" s="99" t="s">
        <v>302</v>
      </c>
      <c r="BH217" s="99" t="s">
        <v>601</v>
      </c>
      <c r="BI217">
        <f>BG219+BH219</f>
        <v>3.5999999999999996</v>
      </c>
      <c r="BJ217" s="63">
        <f>(BK218+BK219)/2.13</f>
        <v>4.694835680751174</v>
      </c>
      <c r="BK217">
        <v>0</v>
      </c>
    </row>
    <row r="218" spans="49:63" ht="12.75">
      <c r="AW218" s="67"/>
      <c r="AX218" s="62" t="s">
        <v>58</v>
      </c>
      <c r="AY218" s="62">
        <v>10.5</v>
      </c>
      <c r="AZ218" s="62">
        <v>19.25</v>
      </c>
      <c r="BC218">
        <v>145</v>
      </c>
      <c r="BE218" s="100"/>
      <c r="BF218" s="99" t="s">
        <v>72</v>
      </c>
      <c r="BG218" s="99">
        <v>55.21</v>
      </c>
      <c r="BH218" s="99">
        <v>29.08</v>
      </c>
      <c r="BK218">
        <v>0</v>
      </c>
    </row>
    <row r="219" spans="49:63" ht="12.75">
      <c r="AW219" s="67"/>
      <c r="AX219" s="62" t="s">
        <v>358</v>
      </c>
      <c r="AY219" s="62">
        <v>11.07</v>
      </c>
      <c r="AZ219" s="62">
        <v>51.44</v>
      </c>
      <c r="BC219">
        <v>27</v>
      </c>
      <c r="BE219" s="100"/>
      <c r="BF219" s="99" t="s">
        <v>302</v>
      </c>
      <c r="BG219" s="99">
        <v>2.86</v>
      </c>
      <c r="BH219" s="99">
        <v>0.74</v>
      </c>
      <c r="BK219">
        <v>10</v>
      </c>
    </row>
    <row r="220" spans="49:63" ht="12.75">
      <c r="AW220" s="67">
        <v>55</v>
      </c>
      <c r="AX220" s="62" t="s">
        <v>205</v>
      </c>
      <c r="AY220" s="62" t="s">
        <v>36</v>
      </c>
      <c r="AZ220" s="62" t="s">
        <v>437</v>
      </c>
      <c r="BA220">
        <f>AY222+AZ222</f>
        <v>74.73</v>
      </c>
      <c r="BB220" s="63">
        <f>(BC220+BC221)/1.83</f>
        <v>99.4535519125683</v>
      </c>
      <c r="BC220">
        <v>182</v>
      </c>
      <c r="BE220" s="100">
        <v>55</v>
      </c>
      <c r="BF220" s="99" t="s">
        <v>15</v>
      </c>
      <c r="BG220" s="99" t="s">
        <v>15</v>
      </c>
      <c r="BH220" s="99" t="s">
        <v>602</v>
      </c>
      <c r="BI220">
        <f>BG222+BH222</f>
        <v>23.58</v>
      </c>
      <c r="BJ220" s="63">
        <f>(BK220+BK221)/2.13</f>
        <v>51.1737089201878</v>
      </c>
      <c r="BK220">
        <v>37</v>
      </c>
    </row>
    <row r="221" spans="49:64" ht="12.75">
      <c r="AW221" s="67"/>
      <c r="AX221" s="62" t="s">
        <v>365</v>
      </c>
      <c r="AY221" s="62" t="s">
        <v>365</v>
      </c>
      <c r="AZ221" s="62" t="s">
        <v>438</v>
      </c>
      <c r="BA221" s="42">
        <f>AY223+AZ223</f>
        <v>3.48</v>
      </c>
      <c r="BB221" s="63">
        <f>(BC222+BC223)/1.83</f>
        <v>0</v>
      </c>
      <c r="BC221">
        <v>0</v>
      </c>
      <c r="BD221" s="65">
        <f>BA221-BB221</f>
        <v>3.48</v>
      </c>
      <c r="BE221" s="100"/>
      <c r="BF221" s="99" t="s">
        <v>42</v>
      </c>
      <c r="BG221" s="99" t="s">
        <v>18</v>
      </c>
      <c r="BH221" s="99" t="s">
        <v>603</v>
      </c>
      <c r="BI221" s="102">
        <f>BG223+BH223</f>
        <v>38.15</v>
      </c>
      <c r="BJ221" s="63">
        <f>(BK222+BK223)/2.13</f>
        <v>53.521126760563384</v>
      </c>
      <c r="BK221">
        <v>72</v>
      </c>
      <c r="BL221" s="65"/>
    </row>
    <row r="222" spans="49:63" ht="12.75">
      <c r="AW222" s="67"/>
      <c r="AX222" s="62" t="s">
        <v>36</v>
      </c>
      <c r="AY222" s="62">
        <v>27.09</v>
      </c>
      <c r="AZ222" s="62">
        <v>47.64</v>
      </c>
      <c r="BC222">
        <v>0</v>
      </c>
      <c r="BE222" s="100"/>
      <c r="BF222" s="99" t="s">
        <v>18</v>
      </c>
      <c r="BG222" s="99">
        <v>13.19</v>
      </c>
      <c r="BH222" s="99">
        <v>10.39</v>
      </c>
      <c r="BK222">
        <v>14</v>
      </c>
    </row>
    <row r="223" spans="49:63" ht="12.75">
      <c r="AW223" s="67"/>
      <c r="AX223" s="62" t="s">
        <v>29</v>
      </c>
      <c r="AY223" s="62">
        <v>0.88</v>
      </c>
      <c r="AZ223" s="62">
        <v>2.6</v>
      </c>
      <c r="BC223">
        <v>0</v>
      </c>
      <c r="BE223" s="100"/>
      <c r="BF223" s="99" t="s">
        <v>58</v>
      </c>
      <c r="BG223" s="99">
        <v>30.76</v>
      </c>
      <c r="BH223" s="99">
        <v>7.39</v>
      </c>
      <c r="BK223">
        <v>100</v>
      </c>
    </row>
    <row r="224" spans="49:63" ht="12.75">
      <c r="AW224" s="67">
        <v>56</v>
      </c>
      <c r="AX224" s="62" t="s">
        <v>52</v>
      </c>
      <c r="AY224" s="62" t="s">
        <v>53</v>
      </c>
      <c r="AZ224" s="62" t="s">
        <v>439</v>
      </c>
      <c r="BA224">
        <f>AY226+AZ226</f>
        <v>55.44</v>
      </c>
      <c r="BB224" s="63">
        <f>(BC224+BC225)/1.83</f>
        <v>100</v>
      </c>
      <c r="BC224">
        <v>181</v>
      </c>
      <c r="BE224" s="100">
        <v>56</v>
      </c>
      <c r="BF224" s="99" t="s">
        <v>11</v>
      </c>
      <c r="BG224" s="99" t="s">
        <v>2</v>
      </c>
      <c r="BH224" s="99" t="s">
        <v>604</v>
      </c>
      <c r="BI224">
        <f>BG226+BH226</f>
        <v>79.98</v>
      </c>
      <c r="BJ224" s="63">
        <f>(BK224+BK225)/2.13</f>
        <v>100</v>
      </c>
      <c r="BK224">
        <v>201</v>
      </c>
    </row>
    <row r="225" spans="49:63" ht="12.75">
      <c r="AW225" s="67"/>
      <c r="AX225" s="62" t="s">
        <v>14</v>
      </c>
      <c r="AY225" s="62" t="s">
        <v>52</v>
      </c>
      <c r="AZ225" s="62" t="s">
        <v>440</v>
      </c>
      <c r="BA225">
        <f>AY227+AZ227</f>
        <v>26.200000000000003</v>
      </c>
      <c r="BB225" s="63">
        <f>(BC226+BC227)/1.83</f>
        <v>75.95628415300546</v>
      </c>
      <c r="BC225">
        <v>2</v>
      </c>
      <c r="BE225" s="100"/>
      <c r="BF225" s="99" t="s">
        <v>53</v>
      </c>
      <c r="BG225" s="99" t="s">
        <v>53</v>
      </c>
      <c r="BH225" s="99" t="s">
        <v>605</v>
      </c>
      <c r="BI225">
        <f>BG227+BH227</f>
        <v>39.56</v>
      </c>
      <c r="BJ225" s="63">
        <f>(BK226+BK227)/2.13</f>
        <v>98.12206572769954</v>
      </c>
      <c r="BK225">
        <v>12</v>
      </c>
    </row>
    <row r="226" spans="49:63" ht="12.75">
      <c r="AW226" s="67"/>
      <c r="AX226" s="62" t="s">
        <v>53</v>
      </c>
      <c r="AY226" s="62">
        <v>17.32</v>
      </c>
      <c r="AZ226" s="62">
        <v>38.12</v>
      </c>
      <c r="BC226">
        <v>0</v>
      </c>
      <c r="BE226" s="100"/>
      <c r="BF226" s="99" t="s">
        <v>2</v>
      </c>
      <c r="BG226" s="99">
        <v>50.42</v>
      </c>
      <c r="BH226" s="99">
        <v>29.56</v>
      </c>
      <c r="BK226">
        <v>12</v>
      </c>
    </row>
    <row r="227" spans="49:63" ht="12.75">
      <c r="AW227" s="67"/>
      <c r="AX227" s="62" t="s">
        <v>266</v>
      </c>
      <c r="AY227" s="62">
        <v>8.67</v>
      </c>
      <c r="AZ227" s="62">
        <v>17.53</v>
      </c>
      <c r="BC227">
        <v>139</v>
      </c>
      <c r="BE227" s="100"/>
      <c r="BF227" s="99" t="s">
        <v>205</v>
      </c>
      <c r="BG227" s="99">
        <v>22.9</v>
      </c>
      <c r="BH227" s="99">
        <v>16.66</v>
      </c>
      <c r="BK227">
        <v>197</v>
      </c>
    </row>
    <row r="228" spans="49:63" ht="12.75">
      <c r="AW228" s="67">
        <v>57</v>
      </c>
      <c r="AX228" s="62" t="s">
        <v>34</v>
      </c>
      <c r="AY228" s="62" t="s">
        <v>72</v>
      </c>
      <c r="AZ228" s="62" t="s">
        <v>441</v>
      </c>
      <c r="BA228">
        <f>AY230+AZ230</f>
        <v>73.62</v>
      </c>
      <c r="BB228" s="63">
        <f>(BC228+BC229)/1.83</f>
        <v>100</v>
      </c>
      <c r="BC228">
        <v>183</v>
      </c>
      <c r="BE228" s="100">
        <v>57</v>
      </c>
      <c r="BF228" s="99" t="s">
        <v>24</v>
      </c>
      <c r="BG228" s="99" t="s">
        <v>24</v>
      </c>
      <c r="BH228" s="99" t="s">
        <v>606</v>
      </c>
      <c r="BI228">
        <f>BG230+BH230</f>
        <v>75.06</v>
      </c>
      <c r="BJ228" s="63">
        <f>(BK228+BK229)/2.13</f>
        <v>100</v>
      </c>
      <c r="BK228">
        <v>213</v>
      </c>
    </row>
    <row r="229" spans="49:63" ht="12.75">
      <c r="AW229" s="67"/>
      <c r="AX229" s="62" t="s">
        <v>22</v>
      </c>
      <c r="AY229" s="62" t="s">
        <v>34</v>
      </c>
      <c r="AZ229" s="62" t="s">
        <v>442</v>
      </c>
      <c r="BA229">
        <f>AY231+AZ231</f>
        <v>50.81</v>
      </c>
      <c r="BB229" s="63">
        <f>(BC230+BC231)/1.83</f>
        <v>85.24590163934425</v>
      </c>
      <c r="BC229">
        <v>0</v>
      </c>
      <c r="BE229" s="100"/>
      <c r="BF229" s="99" t="s">
        <v>456</v>
      </c>
      <c r="BG229" s="99" t="s">
        <v>8</v>
      </c>
      <c r="BH229" s="99" t="s">
        <v>607</v>
      </c>
      <c r="BI229">
        <f>BG231+BH231</f>
        <v>50.86</v>
      </c>
      <c r="BJ229" s="63">
        <f>(BK230+BK231)/2.13</f>
        <v>73.70892018779342</v>
      </c>
      <c r="BK229">
        <v>0</v>
      </c>
    </row>
    <row r="230" spans="49:63" ht="12.75">
      <c r="AW230" s="67"/>
      <c r="AX230" s="62" t="s">
        <v>72</v>
      </c>
      <c r="AY230" s="62">
        <v>40.16</v>
      </c>
      <c r="AZ230" s="62">
        <v>33.46</v>
      </c>
      <c r="BC230">
        <v>0</v>
      </c>
      <c r="BE230" s="100"/>
      <c r="BF230" s="99" t="s">
        <v>8</v>
      </c>
      <c r="BG230" s="99">
        <v>61.74</v>
      </c>
      <c r="BH230" s="99">
        <v>13.32</v>
      </c>
      <c r="BK230">
        <v>0</v>
      </c>
    </row>
    <row r="231" spans="49:63" ht="12.75">
      <c r="AW231" s="67"/>
      <c r="AX231" s="62" t="s">
        <v>303</v>
      </c>
      <c r="AY231" s="62">
        <v>25.48</v>
      </c>
      <c r="AZ231" s="62">
        <v>25.33</v>
      </c>
      <c r="BC231">
        <v>156</v>
      </c>
      <c r="BE231" s="100"/>
      <c r="BF231" s="99" t="s">
        <v>239</v>
      </c>
      <c r="BG231" s="99">
        <v>40.9</v>
      </c>
      <c r="BH231" s="99">
        <v>9.96</v>
      </c>
      <c r="BK231">
        <v>157</v>
      </c>
    </row>
    <row r="232" spans="49:63" ht="12.75">
      <c r="AW232" s="67">
        <v>58</v>
      </c>
      <c r="AX232" s="62" t="s">
        <v>2</v>
      </c>
      <c r="AY232" s="62" t="s">
        <v>24</v>
      </c>
      <c r="AZ232" s="62" t="s">
        <v>443</v>
      </c>
      <c r="BA232">
        <f>AY234+AZ234</f>
        <v>70.34</v>
      </c>
      <c r="BB232" s="63">
        <f>(BC232+BC233)/1.83</f>
        <v>100</v>
      </c>
      <c r="BC232">
        <v>180</v>
      </c>
      <c r="BE232" s="100">
        <v>58</v>
      </c>
      <c r="BF232" s="99" t="s">
        <v>34</v>
      </c>
      <c r="BG232" s="99" t="s">
        <v>34</v>
      </c>
      <c r="BH232" s="99" t="s">
        <v>608</v>
      </c>
      <c r="BI232">
        <f>BG234+BH234</f>
        <v>45.05</v>
      </c>
      <c r="BJ232" s="63">
        <f>(BK232+BK233)/2.13</f>
        <v>98.59154929577466</v>
      </c>
      <c r="BK232">
        <v>186</v>
      </c>
    </row>
    <row r="233" spans="49:63" ht="12.75">
      <c r="AW233" s="67"/>
      <c r="AX233" s="62" t="s">
        <v>8</v>
      </c>
      <c r="AY233" s="62" t="s">
        <v>2</v>
      </c>
      <c r="AZ233" s="62" t="s">
        <v>444</v>
      </c>
      <c r="BA233">
        <f>AY235+AZ235</f>
        <v>61.97</v>
      </c>
      <c r="BB233" s="63">
        <f>(BC234+BC235)/1.83</f>
        <v>93.44262295081967</v>
      </c>
      <c r="BC233">
        <v>3</v>
      </c>
      <c r="BE233" s="100"/>
      <c r="BF233" s="99" t="s">
        <v>49</v>
      </c>
      <c r="BG233" s="99" t="s">
        <v>0</v>
      </c>
      <c r="BH233" s="99" t="s">
        <v>609</v>
      </c>
      <c r="BI233">
        <f>BG235+BH235</f>
        <v>23.61</v>
      </c>
      <c r="BJ233" s="63">
        <f>(BK234+BK235)/2.13</f>
        <v>26.291079812206576</v>
      </c>
      <c r="BK233">
        <v>24</v>
      </c>
    </row>
    <row r="234" spans="49:63" ht="12.75">
      <c r="AW234" s="67"/>
      <c r="AX234" s="62" t="s">
        <v>24</v>
      </c>
      <c r="AY234" s="62">
        <v>22.25</v>
      </c>
      <c r="AZ234" s="62">
        <v>48.09</v>
      </c>
      <c r="BC234">
        <v>3</v>
      </c>
      <c r="BE234" s="100"/>
      <c r="BF234" s="99" t="s">
        <v>0</v>
      </c>
      <c r="BG234" s="99">
        <v>29.31</v>
      </c>
      <c r="BH234" s="99">
        <v>15.74</v>
      </c>
      <c r="BK234">
        <v>3</v>
      </c>
    </row>
    <row r="235" spans="49:63" ht="12.75">
      <c r="AW235" s="67"/>
      <c r="AX235" s="62" t="s">
        <v>49</v>
      </c>
      <c r="AY235" s="62">
        <v>15.06</v>
      </c>
      <c r="AZ235" s="62">
        <v>46.91</v>
      </c>
      <c r="BC235">
        <v>168</v>
      </c>
      <c r="BE235" s="100"/>
      <c r="BF235" s="99" t="s">
        <v>358</v>
      </c>
      <c r="BG235" s="99">
        <v>14.5</v>
      </c>
      <c r="BH235" s="99">
        <v>9.11</v>
      </c>
      <c r="BK235">
        <v>53</v>
      </c>
    </row>
    <row r="236" spans="49:64" ht="12.75">
      <c r="AW236" s="67">
        <v>59</v>
      </c>
      <c r="AX236" s="62" t="s">
        <v>42</v>
      </c>
      <c r="AY236" s="62" t="s">
        <v>42</v>
      </c>
      <c r="AZ236" s="62" t="s">
        <v>445</v>
      </c>
      <c r="BA236" s="42">
        <f>AY238+AZ238</f>
        <v>46.84</v>
      </c>
      <c r="BB236" s="63">
        <f>(BC236+BC237)/1.83</f>
        <v>42.62295081967213</v>
      </c>
      <c r="BC236">
        <v>21</v>
      </c>
      <c r="BD236" s="65">
        <f>BA236-BB236</f>
        <v>4.2170491803278765</v>
      </c>
      <c r="BE236" s="100">
        <v>59</v>
      </c>
      <c r="BF236" s="99" t="s">
        <v>36</v>
      </c>
      <c r="BG236" s="99" t="s">
        <v>72</v>
      </c>
      <c r="BH236" s="99" t="s">
        <v>610</v>
      </c>
      <c r="BI236" s="102">
        <f>BG238+BH238</f>
        <v>70.81</v>
      </c>
      <c r="BJ236" s="63">
        <f>(BK236+BK237)/2.13</f>
        <v>100</v>
      </c>
      <c r="BK236">
        <v>205</v>
      </c>
      <c r="BL236" s="65"/>
    </row>
    <row r="237" spans="49:63" ht="12.75">
      <c r="AW237" s="67"/>
      <c r="AX237" s="62" t="s">
        <v>21</v>
      </c>
      <c r="AY237" s="62" t="s">
        <v>18</v>
      </c>
      <c r="AZ237" s="62" t="s">
        <v>446</v>
      </c>
      <c r="BA237">
        <f>AY239+AZ239</f>
        <v>25.14</v>
      </c>
      <c r="BB237" s="63">
        <f>(BC238+BC239)/1.83</f>
        <v>39.89071038251366</v>
      </c>
      <c r="BC237">
        <v>57</v>
      </c>
      <c r="BE237" s="100"/>
      <c r="BF237" s="99" t="s">
        <v>620</v>
      </c>
      <c r="BG237" s="99" t="s">
        <v>36</v>
      </c>
      <c r="BH237" s="99" t="s">
        <v>611</v>
      </c>
      <c r="BI237">
        <f>BG239+BH239</f>
        <v>52.79</v>
      </c>
      <c r="BJ237" s="63">
        <f>(BK238+BK239)/2.13</f>
        <v>98.12206572769954</v>
      </c>
      <c r="BK237">
        <v>8</v>
      </c>
    </row>
    <row r="238" spans="49:63" ht="12.75">
      <c r="AW238" s="67"/>
      <c r="AX238" s="62" t="s">
        <v>358</v>
      </c>
      <c r="AY238" s="62">
        <v>34.04</v>
      </c>
      <c r="AZ238" s="62">
        <v>12.8</v>
      </c>
      <c r="BC238">
        <v>8</v>
      </c>
      <c r="BE238" s="100"/>
      <c r="BF238" s="99" t="s">
        <v>72</v>
      </c>
      <c r="BG238" s="99">
        <v>39.61</v>
      </c>
      <c r="BH238" s="99">
        <v>31.2</v>
      </c>
      <c r="BK238">
        <v>8</v>
      </c>
    </row>
    <row r="239" spans="49:63" ht="12.75">
      <c r="AW239" s="67"/>
      <c r="AX239" s="62" t="s">
        <v>18</v>
      </c>
      <c r="AY239" s="62">
        <v>20.03</v>
      </c>
      <c r="AZ239" s="62">
        <v>5.11</v>
      </c>
      <c r="BC239">
        <v>65</v>
      </c>
      <c r="BE239" s="100"/>
      <c r="BF239" s="99" t="s">
        <v>302</v>
      </c>
      <c r="BG239" s="99">
        <v>28.02</v>
      </c>
      <c r="BH239" s="99">
        <v>24.77</v>
      </c>
      <c r="BK239">
        <v>201</v>
      </c>
    </row>
    <row r="240" spans="49:64" ht="12.75">
      <c r="AW240" s="67">
        <v>60</v>
      </c>
      <c r="AX240" s="62" t="s">
        <v>36</v>
      </c>
      <c r="AY240" s="62" t="s">
        <v>365</v>
      </c>
      <c r="AZ240" s="62" t="s">
        <v>447</v>
      </c>
      <c r="BA240" s="42">
        <f>AY242+AZ242</f>
        <v>2.35</v>
      </c>
      <c r="BB240" s="63">
        <f>(BC240+BC241)/1.83</f>
        <v>0</v>
      </c>
      <c r="BC240">
        <v>0</v>
      </c>
      <c r="BD240" s="65">
        <f>BA240-BB240</f>
        <v>2.35</v>
      </c>
      <c r="BE240" s="100">
        <v>60</v>
      </c>
      <c r="BF240" s="99" t="s">
        <v>15</v>
      </c>
      <c r="BG240" s="99" t="s">
        <v>2</v>
      </c>
      <c r="BH240" s="99" t="s">
        <v>612</v>
      </c>
      <c r="BI240" s="102">
        <f>BG242+BH242</f>
        <v>68.78</v>
      </c>
      <c r="BJ240" s="63">
        <f>(BK240+BK241)/2.13</f>
        <v>100</v>
      </c>
      <c r="BK240">
        <v>211</v>
      </c>
      <c r="BL240" s="65"/>
    </row>
    <row r="241" spans="49:64" ht="12.75">
      <c r="AW241" s="67"/>
      <c r="AX241" s="62" t="s">
        <v>365</v>
      </c>
      <c r="AY241" s="62" t="s">
        <v>36</v>
      </c>
      <c r="AZ241" s="62" t="s">
        <v>448</v>
      </c>
      <c r="BA241">
        <f>AY243+AZ243</f>
        <v>56.89</v>
      </c>
      <c r="BB241" s="63">
        <f>(BC242+BC243)/1.83</f>
        <v>100</v>
      </c>
      <c r="BC241">
        <v>0</v>
      </c>
      <c r="BE241" s="100"/>
      <c r="BF241" s="99" t="s">
        <v>18</v>
      </c>
      <c r="BG241" s="99" t="s">
        <v>15</v>
      </c>
      <c r="BH241" s="99" t="s">
        <v>613</v>
      </c>
      <c r="BI241" s="42">
        <f>BG243+BH243</f>
        <v>6.38</v>
      </c>
      <c r="BJ241" s="63">
        <f>(BK242+BK243)/2.13</f>
        <v>0</v>
      </c>
      <c r="BK241">
        <v>2</v>
      </c>
      <c r="BL241" s="65">
        <f>BI241-BJ241</f>
        <v>6.38</v>
      </c>
    </row>
    <row r="242" spans="49:63" ht="12.75">
      <c r="AW242" s="67"/>
      <c r="AX242" s="62" t="s">
        <v>53</v>
      </c>
      <c r="AY242" s="62">
        <v>1.85</v>
      </c>
      <c r="AZ242" s="62">
        <v>0.5</v>
      </c>
      <c r="BC242">
        <v>164</v>
      </c>
      <c r="BE242" s="100"/>
      <c r="BF242" s="99" t="s">
        <v>2</v>
      </c>
      <c r="BG242" s="99">
        <v>41.8</v>
      </c>
      <c r="BH242" s="99">
        <v>26.98</v>
      </c>
      <c r="BK242">
        <v>0</v>
      </c>
    </row>
    <row r="243" spans="49:63" ht="12.75">
      <c r="AW243" s="67"/>
      <c r="AX243" s="62" t="s">
        <v>52</v>
      </c>
      <c r="AY243" s="62">
        <v>16.37</v>
      </c>
      <c r="AZ243" s="62">
        <v>40.52</v>
      </c>
      <c r="BC243">
        <v>19</v>
      </c>
      <c r="BE243" s="100"/>
      <c r="BF243" s="99" t="s">
        <v>53</v>
      </c>
      <c r="BG243" s="99">
        <v>3.4</v>
      </c>
      <c r="BH243" s="99">
        <v>2.98</v>
      </c>
      <c r="BK243">
        <v>0</v>
      </c>
    </row>
    <row r="244" spans="49:63" ht="12.75">
      <c r="AW244" s="67">
        <v>61</v>
      </c>
      <c r="AX244" s="62" t="s">
        <v>72</v>
      </c>
      <c r="AY244" s="62" t="s">
        <v>24</v>
      </c>
      <c r="AZ244" s="62" t="s">
        <v>449</v>
      </c>
      <c r="BA244">
        <f>AY246+AZ246</f>
        <v>49.47</v>
      </c>
      <c r="BB244" s="63">
        <f>(BC244+BC245)/1.83</f>
        <v>100</v>
      </c>
      <c r="BC244">
        <v>180</v>
      </c>
      <c r="BE244" s="100">
        <v>61</v>
      </c>
      <c r="BF244" s="99" t="s">
        <v>24</v>
      </c>
      <c r="BG244" s="99" t="s">
        <v>24</v>
      </c>
      <c r="BH244" s="99" t="s">
        <v>614</v>
      </c>
      <c r="BI244">
        <f>BG246+BH246</f>
        <v>59.03</v>
      </c>
      <c r="BJ244" s="63">
        <f>(BK244+BK245)/2.13</f>
        <v>100</v>
      </c>
      <c r="BK244">
        <v>200</v>
      </c>
    </row>
    <row r="245" spans="49:63" ht="12.75">
      <c r="AW245" s="67"/>
      <c r="AX245" s="62" t="s">
        <v>34</v>
      </c>
      <c r="AY245" s="62" t="s">
        <v>72</v>
      </c>
      <c r="AZ245" s="62" t="s">
        <v>450</v>
      </c>
      <c r="BA245">
        <f>AY247+AZ247</f>
        <v>53.910000000000004</v>
      </c>
      <c r="BB245" s="63">
        <f>(BC246+BC247)/1.83</f>
        <v>98.36065573770492</v>
      </c>
      <c r="BC245">
        <v>3</v>
      </c>
      <c r="BE245" s="100"/>
      <c r="BF245" s="99" t="s">
        <v>8</v>
      </c>
      <c r="BG245" s="99" t="s">
        <v>0</v>
      </c>
      <c r="BH245" s="99" t="s">
        <v>615</v>
      </c>
      <c r="BI245">
        <f>BG247+BH247</f>
        <v>9.440000000000001</v>
      </c>
      <c r="BJ245" s="63">
        <f>(BK246+BK247)/2.13</f>
        <v>13.145539906103288</v>
      </c>
      <c r="BK245">
        <v>13</v>
      </c>
    </row>
    <row r="246" spans="49:63" ht="12.75">
      <c r="AW246" s="67"/>
      <c r="AX246" s="62" t="s">
        <v>24</v>
      </c>
      <c r="AY246" s="62">
        <v>18.57</v>
      </c>
      <c r="AZ246" s="62">
        <v>30.9</v>
      </c>
      <c r="BC246">
        <v>3</v>
      </c>
      <c r="BE246" s="100"/>
      <c r="BF246" s="99" t="s">
        <v>34</v>
      </c>
      <c r="BG246" s="99">
        <v>46.5</v>
      </c>
      <c r="BH246" s="99">
        <v>12.53</v>
      </c>
      <c r="BK246">
        <v>0</v>
      </c>
    </row>
    <row r="247" spans="49:63" ht="12.75">
      <c r="AW247" s="67"/>
      <c r="AX247" s="62" t="s">
        <v>2</v>
      </c>
      <c r="AY247" s="62">
        <v>15.71</v>
      </c>
      <c r="AZ247" s="62">
        <v>38.2</v>
      </c>
      <c r="BC247">
        <v>177</v>
      </c>
      <c r="BE247" s="100"/>
      <c r="BF247" s="99" t="s">
        <v>0</v>
      </c>
      <c r="BG247" s="99">
        <v>8.13</v>
      </c>
      <c r="BH247" s="99">
        <v>1.31</v>
      </c>
      <c r="BK247">
        <v>28</v>
      </c>
    </row>
    <row r="248" spans="49:64" ht="12.75">
      <c r="AW248" s="67">
        <v>62</v>
      </c>
      <c r="AX248" s="62" t="s">
        <v>42</v>
      </c>
      <c r="AY248" s="62" t="s">
        <v>365</v>
      </c>
      <c r="AZ248" s="62" t="s">
        <v>451</v>
      </c>
      <c r="BA248" s="42">
        <f>AY250+AZ250</f>
        <v>1.66</v>
      </c>
      <c r="BB248" s="63">
        <f>(BC248+BC249)/1.83</f>
        <v>0</v>
      </c>
      <c r="BC248">
        <v>0</v>
      </c>
      <c r="BD248" s="65">
        <f>BA248-BB248</f>
        <v>1.66</v>
      </c>
      <c r="BE248" s="100">
        <v>62</v>
      </c>
      <c r="BF248" s="99" t="s">
        <v>72</v>
      </c>
      <c r="BG248" s="99" t="s">
        <v>36</v>
      </c>
      <c r="BH248" s="99" t="s">
        <v>616</v>
      </c>
      <c r="BI248" s="102">
        <f>BG250+BH250</f>
        <v>23.369999999999997</v>
      </c>
      <c r="BJ248" s="63">
        <f>(BK248+BK249)/2.13</f>
        <v>86.85446009389672</v>
      </c>
      <c r="BK248">
        <v>34</v>
      </c>
      <c r="BL248" s="65"/>
    </row>
    <row r="249" spans="49:63" ht="12.75">
      <c r="AW249" s="67"/>
      <c r="AX249" s="62" t="s">
        <v>18</v>
      </c>
      <c r="AY249" s="62" t="s">
        <v>36</v>
      </c>
      <c r="AZ249" s="62" t="s">
        <v>452</v>
      </c>
      <c r="BA249">
        <f>AY251+AZ251</f>
        <v>40.57</v>
      </c>
      <c r="BB249" s="63">
        <f>(BC250+BC251)/1.83</f>
        <v>99.4535519125683</v>
      </c>
      <c r="BC249">
        <v>0</v>
      </c>
      <c r="BE249" s="100"/>
      <c r="BF249" s="99" t="s">
        <v>36</v>
      </c>
      <c r="BG249" s="99" t="s">
        <v>72</v>
      </c>
      <c r="BH249" s="99" t="s">
        <v>617</v>
      </c>
      <c r="BI249">
        <f>BG251+BH251</f>
        <v>51.78</v>
      </c>
      <c r="BJ249" s="63">
        <f>(BK250+BK251)/2.13</f>
        <v>99.06103286384977</v>
      </c>
      <c r="BK249">
        <v>151</v>
      </c>
    </row>
    <row r="250" spans="49:63" ht="12.75">
      <c r="AW250" s="67"/>
      <c r="AX250" s="62" t="s">
        <v>365</v>
      </c>
      <c r="AY250" s="62">
        <v>0.5</v>
      </c>
      <c r="AZ250" s="62">
        <v>1.16</v>
      </c>
      <c r="BC250">
        <v>161</v>
      </c>
      <c r="BE250" s="100"/>
      <c r="BF250" s="99" t="s">
        <v>2</v>
      </c>
      <c r="BG250" s="99">
        <v>13.02</v>
      </c>
      <c r="BH250" s="99">
        <v>10.35</v>
      </c>
      <c r="BK250">
        <v>176</v>
      </c>
    </row>
    <row r="251" spans="49:63" ht="12.75">
      <c r="AW251" s="67"/>
      <c r="AX251" s="62" t="s">
        <v>36</v>
      </c>
      <c r="AY251" s="62">
        <v>24.35</v>
      </c>
      <c r="AZ251" s="62">
        <v>16.22</v>
      </c>
      <c r="BC251">
        <v>21</v>
      </c>
      <c r="BE251" s="100"/>
      <c r="BF251" s="99" t="s">
        <v>15</v>
      </c>
      <c r="BG251" s="99">
        <v>14.21</v>
      </c>
      <c r="BH251" s="99">
        <v>37.57</v>
      </c>
      <c r="BK251">
        <v>35</v>
      </c>
    </row>
    <row r="252" spans="49:64" ht="12.75">
      <c r="AW252" s="67">
        <v>63</v>
      </c>
      <c r="AX252" s="62" t="s">
        <v>24</v>
      </c>
      <c r="AY252" s="62" t="s">
        <v>365</v>
      </c>
      <c r="AZ252" s="62" t="s">
        <v>453</v>
      </c>
      <c r="BA252" s="42">
        <f>AY254+AZ254</f>
        <v>0.99</v>
      </c>
      <c r="BB252" s="63">
        <f>(BC252+BC253)/1.83</f>
        <v>0</v>
      </c>
      <c r="BC252">
        <v>0</v>
      </c>
      <c r="BD252" s="65">
        <f>BA252-BB252</f>
        <v>0.99</v>
      </c>
      <c r="BE252" s="100">
        <v>63</v>
      </c>
      <c r="BF252" s="99" t="s">
        <v>24</v>
      </c>
      <c r="BG252" s="99" t="s">
        <v>24</v>
      </c>
      <c r="BH252" s="99" t="s">
        <v>618</v>
      </c>
      <c r="BI252" s="102">
        <f>BG254+BH254</f>
        <v>39.910000000000004</v>
      </c>
      <c r="BJ252" s="63">
        <f>(BK252+BK253)/2.13</f>
        <v>98.12206572769954</v>
      </c>
      <c r="BK252">
        <v>185</v>
      </c>
      <c r="BL252" s="65"/>
    </row>
    <row r="253" spans="49:63" ht="12.75">
      <c r="AW253" s="67"/>
      <c r="AX253" s="62" t="s">
        <v>72</v>
      </c>
      <c r="AY253" s="62" t="s">
        <v>24</v>
      </c>
      <c r="AZ253" s="62" t="s">
        <v>454</v>
      </c>
      <c r="BA253">
        <f>AY255+AZ255</f>
        <v>41.47</v>
      </c>
      <c r="BB253" s="63">
        <f>(BC254+BC255)/1.83</f>
        <v>100</v>
      </c>
      <c r="BC253">
        <v>0</v>
      </c>
      <c r="BE253" s="100"/>
      <c r="BF253" s="99" t="s">
        <v>0</v>
      </c>
      <c r="BG253" s="99" t="s">
        <v>36</v>
      </c>
      <c r="BH253" s="99" t="s">
        <v>619</v>
      </c>
      <c r="BI253">
        <f>BG255+BH255</f>
        <v>10.14</v>
      </c>
      <c r="BJ253" s="63">
        <f>(BK254+BK255)/2.13</f>
        <v>15.023474178403756</v>
      </c>
      <c r="BK253">
        <v>24</v>
      </c>
    </row>
    <row r="254" spans="49:63" ht="12.75">
      <c r="AW254" s="67"/>
      <c r="AX254" s="62" t="s">
        <v>365</v>
      </c>
      <c r="AY254" s="62">
        <v>0.27</v>
      </c>
      <c r="AZ254" s="62">
        <v>0.72</v>
      </c>
      <c r="BC254">
        <v>181</v>
      </c>
      <c r="BE254" s="100"/>
      <c r="BF254" s="99" t="s">
        <v>36</v>
      </c>
      <c r="BG254" s="99">
        <v>29.17</v>
      </c>
      <c r="BH254" s="99">
        <v>10.74</v>
      </c>
      <c r="BK254">
        <v>3</v>
      </c>
    </row>
    <row r="255" spans="49:63" ht="12.75">
      <c r="AW255" s="67"/>
      <c r="AX255" s="62" t="s">
        <v>36</v>
      </c>
      <c r="AY255" s="62">
        <v>9</v>
      </c>
      <c r="AZ255" s="62">
        <v>32.47</v>
      </c>
      <c r="BC255">
        <v>2</v>
      </c>
      <c r="BE255" s="100"/>
      <c r="BF255" s="99" t="s">
        <v>72</v>
      </c>
      <c r="BG255" s="99">
        <v>6.55</v>
      </c>
      <c r="BH255" s="99">
        <v>3.59</v>
      </c>
      <c r="BK255">
        <v>29</v>
      </c>
    </row>
  </sheetData>
  <mergeCells count="746">
    <mergeCell ref="BE244:BE247"/>
    <mergeCell ref="BE248:BE251"/>
    <mergeCell ref="BE252:BE255"/>
    <mergeCell ref="BE228:BE231"/>
    <mergeCell ref="BE232:BE235"/>
    <mergeCell ref="BE236:BE239"/>
    <mergeCell ref="BE240:BE243"/>
    <mergeCell ref="BE212:BE215"/>
    <mergeCell ref="BE216:BE219"/>
    <mergeCell ref="BE220:BE223"/>
    <mergeCell ref="BE224:BE227"/>
    <mergeCell ref="BE196:BE199"/>
    <mergeCell ref="BE200:BE203"/>
    <mergeCell ref="BE204:BE207"/>
    <mergeCell ref="BE208:BE211"/>
    <mergeCell ref="BE180:BE183"/>
    <mergeCell ref="BE184:BE187"/>
    <mergeCell ref="BE188:BE191"/>
    <mergeCell ref="BE192:BE195"/>
    <mergeCell ref="BE164:BE167"/>
    <mergeCell ref="BE168:BE171"/>
    <mergeCell ref="BE172:BE175"/>
    <mergeCell ref="BE176:BE179"/>
    <mergeCell ref="BE148:BE151"/>
    <mergeCell ref="BE152:BE155"/>
    <mergeCell ref="BE156:BE159"/>
    <mergeCell ref="BE160:BE163"/>
    <mergeCell ref="BE132:BE135"/>
    <mergeCell ref="BE136:BE139"/>
    <mergeCell ref="BE140:BE143"/>
    <mergeCell ref="BE144:BE147"/>
    <mergeCell ref="BE116:BE119"/>
    <mergeCell ref="BE120:BE123"/>
    <mergeCell ref="BE124:BE127"/>
    <mergeCell ref="BE128:BE131"/>
    <mergeCell ref="BE100:BE103"/>
    <mergeCell ref="BE104:BE107"/>
    <mergeCell ref="BE108:BE111"/>
    <mergeCell ref="BE112:BE115"/>
    <mergeCell ref="BE84:BE87"/>
    <mergeCell ref="BE88:BE91"/>
    <mergeCell ref="BE92:BE95"/>
    <mergeCell ref="BE96:BE99"/>
    <mergeCell ref="BE68:BE71"/>
    <mergeCell ref="BE72:BE75"/>
    <mergeCell ref="BE76:BE79"/>
    <mergeCell ref="BE80:BE83"/>
    <mergeCell ref="BE52:BE55"/>
    <mergeCell ref="BE56:BE59"/>
    <mergeCell ref="BE60:BE63"/>
    <mergeCell ref="BE64:BE67"/>
    <mergeCell ref="BE36:BE39"/>
    <mergeCell ref="BE40:BE43"/>
    <mergeCell ref="BE44:BE47"/>
    <mergeCell ref="BE48:BE51"/>
    <mergeCell ref="BE20:BE23"/>
    <mergeCell ref="BE24:BE27"/>
    <mergeCell ref="BE28:BE31"/>
    <mergeCell ref="BE32:BE35"/>
    <mergeCell ref="BE4:BE7"/>
    <mergeCell ref="BE8:BE11"/>
    <mergeCell ref="BE12:BE15"/>
    <mergeCell ref="BE16:BE19"/>
    <mergeCell ref="AQ128:AQ129"/>
    <mergeCell ref="AS128:AS129"/>
    <mergeCell ref="AQ124:AQ125"/>
    <mergeCell ref="AS124:AS125"/>
    <mergeCell ref="AQ126:AQ127"/>
    <mergeCell ref="AS126:AS127"/>
    <mergeCell ref="AQ120:AQ121"/>
    <mergeCell ref="AS120:AS121"/>
    <mergeCell ref="AQ122:AQ123"/>
    <mergeCell ref="AS122:AS123"/>
    <mergeCell ref="AQ116:AQ117"/>
    <mergeCell ref="AS116:AS117"/>
    <mergeCell ref="AQ118:AQ119"/>
    <mergeCell ref="AS118:AS119"/>
    <mergeCell ref="AQ58:AQ59"/>
    <mergeCell ref="AS58:AS59"/>
    <mergeCell ref="AQ54:AQ55"/>
    <mergeCell ref="AS54:AS55"/>
    <mergeCell ref="AQ56:AQ57"/>
    <mergeCell ref="AS56:AS57"/>
    <mergeCell ref="AQ50:AQ51"/>
    <mergeCell ref="AS50:AS51"/>
    <mergeCell ref="AQ52:AQ53"/>
    <mergeCell ref="AS52:AS53"/>
    <mergeCell ref="AK64:AK65"/>
    <mergeCell ref="AM64:AM65"/>
    <mergeCell ref="AK60:AK61"/>
    <mergeCell ref="AM60:AM61"/>
    <mergeCell ref="AK62:AK63"/>
    <mergeCell ref="AM62:AM63"/>
    <mergeCell ref="AK56:AK57"/>
    <mergeCell ref="AM56:AM57"/>
    <mergeCell ref="AK58:AK59"/>
    <mergeCell ref="AM58:AM59"/>
    <mergeCell ref="AK52:AK53"/>
    <mergeCell ref="AM52:AM53"/>
    <mergeCell ref="AK54:AK55"/>
    <mergeCell ref="AM54:AM55"/>
    <mergeCell ref="AK48:AK49"/>
    <mergeCell ref="AM48:AM49"/>
    <mergeCell ref="AK50:AK51"/>
    <mergeCell ref="AM50:AM51"/>
    <mergeCell ref="AK44:AK45"/>
    <mergeCell ref="AM44:AM45"/>
    <mergeCell ref="AK46:AK47"/>
    <mergeCell ref="AM46:AM47"/>
    <mergeCell ref="AK40:AK41"/>
    <mergeCell ref="AM40:AM41"/>
    <mergeCell ref="AK42:AK43"/>
    <mergeCell ref="AM42:AM43"/>
    <mergeCell ref="AK36:AK37"/>
    <mergeCell ref="AM36:AM37"/>
    <mergeCell ref="AK38:AK39"/>
    <mergeCell ref="AM38:AM39"/>
    <mergeCell ref="AK32:AK33"/>
    <mergeCell ref="AM32:AM33"/>
    <mergeCell ref="AK34:AK35"/>
    <mergeCell ref="AM34:AM35"/>
    <mergeCell ref="AK28:AK29"/>
    <mergeCell ref="AM28:AM29"/>
    <mergeCell ref="AK30:AK31"/>
    <mergeCell ref="AM30:AM31"/>
    <mergeCell ref="AK24:AK25"/>
    <mergeCell ref="AM24:AM25"/>
    <mergeCell ref="AK26:AK27"/>
    <mergeCell ref="AM26:AM27"/>
    <mergeCell ref="AK20:AK21"/>
    <mergeCell ref="AM20:AM21"/>
    <mergeCell ref="AK22:AK23"/>
    <mergeCell ref="AM22:AM23"/>
    <mergeCell ref="AK16:AK17"/>
    <mergeCell ref="AM16:AM17"/>
    <mergeCell ref="AK18:AK19"/>
    <mergeCell ref="AM18:AM19"/>
    <mergeCell ref="AK12:AK13"/>
    <mergeCell ref="AM12:AM13"/>
    <mergeCell ref="AK14:AK15"/>
    <mergeCell ref="AM14:AM15"/>
    <mergeCell ref="AK8:AK9"/>
    <mergeCell ref="AM8:AM9"/>
    <mergeCell ref="AK10:AK11"/>
    <mergeCell ref="AM10:AM11"/>
    <mergeCell ref="AK4:AK5"/>
    <mergeCell ref="AM4:AM5"/>
    <mergeCell ref="AK6:AK7"/>
    <mergeCell ref="AM6:AM7"/>
    <mergeCell ref="AE132:AE133"/>
    <mergeCell ref="AG132:AG133"/>
    <mergeCell ref="AE134:AE135"/>
    <mergeCell ref="AG134:AG135"/>
    <mergeCell ref="AE128:AE129"/>
    <mergeCell ref="AG128:AG129"/>
    <mergeCell ref="AE130:AE131"/>
    <mergeCell ref="AG130:AG131"/>
    <mergeCell ref="AE124:AE125"/>
    <mergeCell ref="AG124:AG125"/>
    <mergeCell ref="AE126:AE127"/>
    <mergeCell ref="AG126:AG127"/>
    <mergeCell ref="AE120:AE121"/>
    <mergeCell ref="AG120:AG121"/>
    <mergeCell ref="AE122:AE123"/>
    <mergeCell ref="AG122:AG123"/>
    <mergeCell ref="AE116:AE117"/>
    <mergeCell ref="AG116:AG117"/>
    <mergeCell ref="AE118:AE119"/>
    <mergeCell ref="AG118:AG119"/>
    <mergeCell ref="AE112:AE113"/>
    <mergeCell ref="AG112:AG113"/>
    <mergeCell ref="AE114:AE115"/>
    <mergeCell ref="AG114:AG115"/>
    <mergeCell ref="AE108:AE109"/>
    <mergeCell ref="AG108:AG109"/>
    <mergeCell ref="AE110:AE111"/>
    <mergeCell ref="AG110:AG111"/>
    <mergeCell ref="AE104:AE105"/>
    <mergeCell ref="AG104:AG105"/>
    <mergeCell ref="AE106:AE107"/>
    <mergeCell ref="AG106:AG107"/>
    <mergeCell ref="AE100:AE101"/>
    <mergeCell ref="AG100:AG101"/>
    <mergeCell ref="AE102:AE103"/>
    <mergeCell ref="AG102:AG103"/>
    <mergeCell ref="AE96:AE97"/>
    <mergeCell ref="AG96:AG97"/>
    <mergeCell ref="AE98:AE99"/>
    <mergeCell ref="AG98:AG99"/>
    <mergeCell ref="AE92:AE93"/>
    <mergeCell ref="AG92:AG93"/>
    <mergeCell ref="AE94:AE95"/>
    <mergeCell ref="AG94:AG95"/>
    <mergeCell ref="AE88:AE89"/>
    <mergeCell ref="AG88:AG89"/>
    <mergeCell ref="AE90:AE91"/>
    <mergeCell ref="AG90:AG91"/>
    <mergeCell ref="AE84:AE85"/>
    <mergeCell ref="AG84:AG85"/>
    <mergeCell ref="AE86:AE87"/>
    <mergeCell ref="AG86:AG87"/>
    <mergeCell ref="AE80:AE81"/>
    <mergeCell ref="AG80:AG81"/>
    <mergeCell ref="AE82:AE83"/>
    <mergeCell ref="AG82:AG83"/>
    <mergeCell ref="AE76:AE77"/>
    <mergeCell ref="AG76:AG77"/>
    <mergeCell ref="AE78:AE79"/>
    <mergeCell ref="AG78:AG79"/>
    <mergeCell ref="AE72:AE73"/>
    <mergeCell ref="AG72:AG73"/>
    <mergeCell ref="AE74:AE75"/>
    <mergeCell ref="AG74:AG75"/>
    <mergeCell ref="AE68:AE69"/>
    <mergeCell ref="AG68:AG69"/>
    <mergeCell ref="AE70:AE71"/>
    <mergeCell ref="AG70:AG71"/>
    <mergeCell ref="AE64:AE65"/>
    <mergeCell ref="AG64:AG65"/>
    <mergeCell ref="AE66:AE67"/>
    <mergeCell ref="AG66:AG67"/>
    <mergeCell ref="AQ28:AQ29"/>
    <mergeCell ref="AQ30:AQ31"/>
    <mergeCell ref="AQ24:AQ25"/>
    <mergeCell ref="AQ26:AQ27"/>
    <mergeCell ref="AQ20:AQ21"/>
    <mergeCell ref="AQ22:AQ23"/>
    <mergeCell ref="AQ16:AQ17"/>
    <mergeCell ref="AQ18:AQ19"/>
    <mergeCell ref="AQ12:AQ13"/>
    <mergeCell ref="AQ14:AQ15"/>
    <mergeCell ref="AQ8:AQ9"/>
    <mergeCell ref="AQ10:AQ11"/>
    <mergeCell ref="AQ4:AQ5"/>
    <mergeCell ref="AQ6:AQ7"/>
    <mergeCell ref="AE60:AE61"/>
    <mergeCell ref="AG60:AG61"/>
    <mergeCell ref="AE56:AE57"/>
    <mergeCell ref="AG56:AG57"/>
    <mergeCell ref="AE58:AE59"/>
    <mergeCell ref="AG58:AG59"/>
    <mergeCell ref="AE52:AE53"/>
    <mergeCell ref="AG52:AG53"/>
    <mergeCell ref="AE54:AE55"/>
    <mergeCell ref="AG54:AG55"/>
    <mergeCell ref="AE48:AE49"/>
    <mergeCell ref="AG48:AG49"/>
    <mergeCell ref="AE50:AE51"/>
    <mergeCell ref="AG50:AG51"/>
    <mergeCell ref="AE44:AE45"/>
    <mergeCell ref="AG44:AG45"/>
    <mergeCell ref="AE46:AE47"/>
    <mergeCell ref="AG46:AG47"/>
    <mergeCell ref="AE40:AE41"/>
    <mergeCell ref="AG40:AG41"/>
    <mergeCell ref="AE42:AE43"/>
    <mergeCell ref="AG42:AG43"/>
    <mergeCell ref="AE36:AE37"/>
    <mergeCell ref="AG36:AG37"/>
    <mergeCell ref="AE38:AE39"/>
    <mergeCell ref="AG38:AG39"/>
    <mergeCell ref="AE32:AE33"/>
    <mergeCell ref="AG32:AG33"/>
    <mergeCell ref="AE34:AE35"/>
    <mergeCell ref="AG34:AG35"/>
    <mergeCell ref="AE28:AE29"/>
    <mergeCell ref="AG28:AG29"/>
    <mergeCell ref="AE30:AE31"/>
    <mergeCell ref="AG30:AG31"/>
    <mergeCell ref="M4:M5"/>
    <mergeCell ref="O4:O5"/>
    <mergeCell ref="M6:M7"/>
    <mergeCell ref="O6:O7"/>
    <mergeCell ref="M8:M9"/>
    <mergeCell ref="O8:O9"/>
    <mergeCell ref="M10:M11"/>
    <mergeCell ref="O10:O11"/>
    <mergeCell ref="M12:M13"/>
    <mergeCell ref="O12:O13"/>
    <mergeCell ref="M14:M15"/>
    <mergeCell ref="O14:O15"/>
    <mergeCell ref="M16:M17"/>
    <mergeCell ref="O16:O17"/>
    <mergeCell ref="M18:M19"/>
    <mergeCell ref="O18:O19"/>
    <mergeCell ref="M20:M21"/>
    <mergeCell ref="O20:O21"/>
    <mergeCell ref="M22:M23"/>
    <mergeCell ref="O22:O23"/>
    <mergeCell ref="M24:M25"/>
    <mergeCell ref="O24:O25"/>
    <mergeCell ref="M26:M27"/>
    <mergeCell ref="O26:O27"/>
    <mergeCell ref="M28:M29"/>
    <mergeCell ref="O28:O29"/>
    <mergeCell ref="M30:M31"/>
    <mergeCell ref="O30:O31"/>
    <mergeCell ref="M32:M33"/>
    <mergeCell ref="O32:O33"/>
    <mergeCell ref="M34:M35"/>
    <mergeCell ref="O34:O35"/>
    <mergeCell ref="M36:M37"/>
    <mergeCell ref="O36:O37"/>
    <mergeCell ref="M38:M39"/>
    <mergeCell ref="O38:O39"/>
    <mergeCell ref="M40:M41"/>
    <mergeCell ref="O40:O41"/>
    <mergeCell ref="M42:M43"/>
    <mergeCell ref="O42:O43"/>
    <mergeCell ref="M44:M45"/>
    <mergeCell ref="O44:O45"/>
    <mergeCell ref="M46:M47"/>
    <mergeCell ref="O46:O47"/>
    <mergeCell ref="M48:M49"/>
    <mergeCell ref="O48:O49"/>
    <mergeCell ref="M50:M51"/>
    <mergeCell ref="O50:O51"/>
    <mergeCell ref="M52:M53"/>
    <mergeCell ref="O52:O53"/>
    <mergeCell ref="M54:M55"/>
    <mergeCell ref="O54:O55"/>
    <mergeCell ref="M56:M57"/>
    <mergeCell ref="O56:O57"/>
    <mergeCell ref="M58:M59"/>
    <mergeCell ref="O58:O59"/>
    <mergeCell ref="M60:M61"/>
    <mergeCell ref="O60:O61"/>
    <mergeCell ref="M62:M63"/>
    <mergeCell ref="O62:O63"/>
    <mergeCell ref="M64:M65"/>
    <mergeCell ref="O64:O65"/>
    <mergeCell ref="M66:M67"/>
    <mergeCell ref="O66:O67"/>
    <mergeCell ref="M68:M69"/>
    <mergeCell ref="O68:O69"/>
    <mergeCell ref="M70:M71"/>
    <mergeCell ref="O70:O71"/>
    <mergeCell ref="M72:M73"/>
    <mergeCell ref="O72:O73"/>
    <mergeCell ref="M74:M75"/>
    <mergeCell ref="O74:O75"/>
    <mergeCell ref="M76:M77"/>
    <mergeCell ref="O76:O77"/>
    <mergeCell ref="M78:M79"/>
    <mergeCell ref="O78:O79"/>
    <mergeCell ref="M80:M81"/>
    <mergeCell ref="O80:O81"/>
    <mergeCell ref="M82:M83"/>
    <mergeCell ref="O82:O83"/>
    <mergeCell ref="M84:M85"/>
    <mergeCell ref="O84:O85"/>
    <mergeCell ref="M86:M87"/>
    <mergeCell ref="O86:O87"/>
    <mergeCell ref="M88:M89"/>
    <mergeCell ref="O88:O89"/>
    <mergeCell ref="M90:M91"/>
    <mergeCell ref="O90:O91"/>
    <mergeCell ref="M92:M93"/>
    <mergeCell ref="O92:O93"/>
    <mergeCell ref="M94:M95"/>
    <mergeCell ref="O94:O95"/>
    <mergeCell ref="M96:M97"/>
    <mergeCell ref="O96:O97"/>
    <mergeCell ref="M98:M99"/>
    <mergeCell ref="O98:O99"/>
    <mergeCell ref="M100:M101"/>
    <mergeCell ref="O100:O101"/>
    <mergeCell ref="M102:M103"/>
    <mergeCell ref="O102:O103"/>
    <mergeCell ref="M104:M105"/>
    <mergeCell ref="O104:O105"/>
    <mergeCell ref="M106:M107"/>
    <mergeCell ref="O106:O107"/>
    <mergeCell ref="M108:M109"/>
    <mergeCell ref="O108:O109"/>
    <mergeCell ref="M110:M111"/>
    <mergeCell ref="O110:O111"/>
    <mergeCell ref="M112:M113"/>
    <mergeCell ref="O112:O113"/>
    <mergeCell ref="M114:M115"/>
    <mergeCell ref="O114:O115"/>
    <mergeCell ref="M116:M117"/>
    <mergeCell ref="O116:O117"/>
    <mergeCell ref="M118:M119"/>
    <mergeCell ref="O118:O119"/>
    <mergeCell ref="M120:M121"/>
    <mergeCell ref="O120:O121"/>
    <mergeCell ref="M122:M123"/>
    <mergeCell ref="O122:O123"/>
    <mergeCell ref="M124:M125"/>
    <mergeCell ref="O124:O125"/>
    <mergeCell ref="M126:M127"/>
    <mergeCell ref="O126:O127"/>
    <mergeCell ref="M128:M129"/>
    <mergeCell ref="O128:O129"/>
    <mergeCell ref="S4:S5"/>
    <mergeCell ref="U4:U5"/>
    <mergeCell ref="S6:S7"/>
    <mergeCell ref="U6:U7"/>
    <mergeCell ref="S8:S9"/>
    <mergeCell ref="U8:U9"/>
    <mergeCell ref="S10:S11"/>
    <mergeCell ref="U10:U11"/>
    <mergeCell ref="S12:S13"/>
    <mergeCell ref="U12:U13"/>
    <mergeCell ref="S14:S15"/>
    <mergeCell ref="U14:U15"/>
    <mergeCell ref="S16:S17"/>
    <mergeCell ref="U16:U17"/>
    <mergeCell ref="S18:S19"/>
    <mergeCell ref="U18:U19"/>
    <mergeCell ref="S20:S21"/>
    <mergeCell ref="U20:U21"/>
    <mergeCell ref="S22:S23"/>
    <mergeCell ref="U22:U23"/>
    <mergeCell ref="S24:S25"/>
    <mergeCell ref="U24:U25"/>
    <mergeCell ref="S26:S27"/>
    <mergeCell ref="U26:U27"/>
    <mergeCell ref="S28:S29"/>
    <mergeCell ref="U28:U29"/>
    <mergeCell ref="S30:S31"/>
    <mergeCell ref="U30:U31"/>
    <mergeCell ref="S32:S33"/>
    <mergeCell ref="U32:U33"/>
    <mergeCell ref="S34:S35"/>
    <mergeCell ref="U34:U35"/>
    <mergeCell ref="S36:S37"/>
    <mergeCell ref="U36:U37"/>
    <mergeCell ref="S38:S39"/>
    <mergeCell ref="U38:U39"/>
    <mergeCell ref="S40:S41"/>
    <mergeCell ref="U40:U41"/>
    <mergeCell ref="S42:S43"/>
    <mergeCell ref="U42:U43"/>
    <mergeCell ref="S44:S45"/>
    <mergeCell ref="U44:U45"/>
    <mergeCell ref="S46:S47"/>
    <mergeCell ref="U46:U47"/>
    <mergeCell ref="S48:S49"/>
    <mergeCell ref="U48:U49"/>
    <mergeCell ref="S50:S51"/>
    <mergeCell ref="U50:U51"/>
    <mergeCell ref="S52:S53"/>
    <mergeCell ref="U52:U53"/>
    <mergeCell ref="S54:S55"/>
    <mergeCell ref="U54:U55"/>
    <mergeCell ref="S56:S57"/>
    <mergeCell ref="U56:U57"/>
    <mergeCell ref="S58:S59"/>
    <mergeCell ref="U58:U59"/>
    <mergeCell ref="S60:S61"/>
    <mergeCell ref="U60:U61"/>
    <mergeCell ref="S62:S63"/>
    <mergeCell ref="U62:U63"/>
    <mergeCell ref="S64:S65"/>
    <mergeCell ref="U64:U65"/>
    <mergeCell ref="S66:S67"/>
    <mergeCell ref="U66:U67"/>
    <mergeCell ref="S68:S69"/>
    <mergeCell ref="U68:U69"/>
    <mergeCell ref="S70:S71"/>
    <mergeCell ref="U70:U71"/>
    <mergeCell ref="S72:S73"/>
    <mergeCell ref="U72:U73"/>
    <mergeCell ref="S74:S75"/>
    <mergeCell ref="U74:U75"/>
    <mergeCell ref="S76:S77"/>
    <mergeCell ref="U76:U77"/>
    <mergeCell ref="S78:S79"/>
    <mergeCell ref="U78:U79"/>
    <mergeCell ref="S80:S81"/>
    <mergeCell ref="U80:U81"/>
    <mergeCell ref="S82:S83"/>
    <mergeCell ref="U82:U83"/>
    <mergeCell ref="S84:S85"/>
    <mergeCell ref="U84:U85"/>
    <mergeCell ref="S86:S87"/>
    <mergeCell ref="U86:U87"/>
    <mergeCell ref="S88:S89"/>
    <mergeCell ref="U88:U89"/>
    <mergeCell ref="S90:S91"/>
    <mergeCell ref="U90:U91"/>
    <mergeCell ref="S92:S93"/>
    <mergeCell ref="U92:U93"/>
    <mergeCell ref="S94:S95"/>
    <mergeCell ref="U94:U95"/>
    <mergeCell ref="S96:S97"/>
    <mergeCell ref="U96:U97"/>
    <mergeCell ref="S98:S99"/>
    <mergeCell ref="U98:U99"/>
    <mergeCell ref="S100:S101"/>
    <mergeCell ref="U100:U101"/>
    <mergeCell ref="S102:S103"/>
    <mergeCell ref="U102:U103"/>
    <mergeCell ref="S104:S105"/>
    <mergeCell ref="U104:U105"/>
    <mergeCell ref="S106:S107"/>
    <mergeCell ref="U106:U107"/>
    <mergeCell ref="S108:S109"/>
    <mergeCell ref="U108:U109"/>
    <mergeCell ref="S110:S111"/>
    <mergeCell ref="U110:U111"/>
    <mergeCell ref="S112:S113"/>
    <mergeCell ref="U112:U113"/>
    <mergeCell ref="S114:S115"/>
    <mergeCell ref="U114:U115"/>
    <mergeCell ref="S116:S117"/>
    <mergeCell ref="U116:U117"/>
    <mergeCell ref="S118:S119"/>
    <mergeCell ref="U118:U119"/>
    <mergeCell ref="S120:S121"/>
    <mergeCell ref="U120:U121"/>
    <mergeCell ref="S122:S123"/>
    <mergeCell ref="U122:U123"/>
    <mergeCell ref="S124:S125"/>
    <mergeCell ref="U124:U125"/>
    <mergeCell ref="S126:S127"/>
    <mergeCell ref="U126:U127"/>
    <mergeCell ref="S128:S129"/>
    <mergeCell ref="U128:U129"/>
    <mergeCell ref="Y4:Y5"/>
    <mergeCell ref="AA4:AA5"/>
    <mergeCell ref="Y6:Y7"/>
    <mergeCell ref="AA6:AA7"/>
    <mergeCell ref="Y8:Y9"/>
    <mergeCell ref="AA8:AA9"/>
    <mergeCell ref="Y10:Y11"/>
    <mergeCell ref="AA10:AA11"/>
    <mergeCell ref="Y12:Y13"/>
    <mergeCell ref="AA12:AA13"/>
    <mergeCell ref="Y14:Y15"/>
    <mergeCell ref="AA14:AA15"/>
    <mergeCell ref="Y16:Y17"/>
    <mergeCell ref="AA16:AA17"/>
    <mergeCell ref="Y18:Y19"/>
    <mergeCell ref="AA18:AA19"/>
    <mergeCell ref="Y20:Y21"/>
    <mergeCell ref="AA20:AA21"/>
    <mergeCell ref="Y22:Y23"/>
    <mergeCell ref="AA22:AA23"/>
    <mergeCell ref="Y24:Y25"/>
    <mergeCell ref="AA24:AA25"/>
    <mergeCell ref="Y26:Y27"/>
    <mergeCell ref="AA26:AA27"/>
    <mergeCell ref="Y28:Y29"/>
    <mergeCell ref="AA28:AA29"/>
    <mergeCell ref="Y30:Y31"/>
    <mergeCell ref="AA30:AA31"/>
    <mergeCell ref="Y32:Y33"/>
    <mergeCell ref="AA32:AA33"/>
    <mergeCell ref="Y34:Y35"/>
    <mergeCell ref="AA34:AA35"/>
    <mergeCell ref="Y36:Y37"/>
    <mergeCell ref="AA36:AA37"/>
    <mergeCell ref="Y38:Y39"/>
    <mergeCell ref="AA38:AA39"/>
    <mergeCell ref="Y40:Y41"/>
    <mergeCell ref="AA40:AA41"/>
    <mergeCell ref="Y42:Y43"/>
    <mergeCell ref="AA42:AA43"/>
    <mergeCell ref="Y44:Y45"/>
    <mergeCell ref="AA44:AA45"/>
    <mergeCell ref="Y46:Y47"/>
    <mergeCell ref="AA46:AA47"/>
    <mergeCell ref="Y48:Y49"/>
    <mergeCell ref="AA48:AA49"/>
    <mergeCell ref="Y50:Y51"/>
    <mergeCell ref="AA50:AA51"/>
    <mergeCell ref="Y52:Y53"/>
    <mergeCell ref="AA52:AA53"/>
    <mergeCell ref="Y54:Y55"/>
    <mergeCell ref="AA54:AA55"/>
    <mergeCell ref="Y56:Y57"/>
    <mergeCell ref="AA56:AA57"/>
    <mergeCell ref="Y58:Y59"/>
    <mergeCell ref="AA58:AA59"/>
    <mergeCell ref="Y60:Y61"/>
    <mergeCell ref="AA60:AA61"/>
    <mergeCell ref="Y62:Y63"/>
    <mergeCell ref="AA62:AA63"/>
    <mergeCell ref="Y64:Y65"/>
    <mergeCell ref="AA64:AA65"/>
    <mergeCell ref="AE4:AE5"/>
    <mergeCell ref="AG4:AG5"/>
    <mergeCell ref="AE6:AE7"/>
    <mergeCell ref="AG6:AG7"/>
    <mergeCell ref="AE8:AE9"/>
    <mergeCell ref="AG8:AG9"/>
    <mergeCell ref="AE10:AE11"/>
    <mergeCell ref="AG10:AG11"/>
    <mergeCell ref="AE12:AE13"/>
    <mergeCell ref="AG12:AG13"/>
    <mergeCell ref="AE14:AE15"/>
    <mergeCell ref="AG14:AG15"/>
    <mergeCell ref="AE16:AE17"/>
    <mergeCell ref="AG16:AG17"/>
    <mergeCell ref="AE18:AE19"/>
    <mergeCell ref="AG18:AG19"/>
    <mergeCell ref="AE62:AE63"/>
    <mergeCell ref="AG62:AG63"/>
    <mergeCell ref="AE20:AE21"/>
    <mergeCell ref="AG20:AG21"/>
    <mergeCell ref="AE22:AE23"/>
    <mergeCell ref="AG22:AG23"/>
    <mergeCell ref="AE24:AE25"/>
    <mergeCell ref="AG24:AG25"/>
    <mergeCell ref="AE26:AE27"/>
    <mergeCell ref="AG26:AG27"/>
    <mergeCell ref="AQ32:AQ33"/>
    <mergeCell ref="AS32:AS33"/>
    <mergeCell ref="AQ34:AQ35"/>
    <mergeCell ref="AS34:AS35"/>
    <mergeCell ref="AQ36:AQ37"/>
    <mergeCell ref="AS36:AS37"/>
    <mergeCell ref="AQ38:AQ39"/>
    <mergeCell ref="AS38:AS39"/>
    <mergeCell ref="AQ40:AQ41"/>
    <mergeCell ref="AS40:AS41"/>
    <mergeCell ref="AQ42:AQ43"/>
    <mergeCell ref="AS42:AS43"/>
    <mergeCell ref="AQ48:AQ49"/>
    <mergeCell ref="AS48:AS49"/>
    <mergeCell ref="AQ44:AQ45"/>
    <mergeCell ref="AS44:AS45"/>
    <mergeCell ref="AQ46:AQ47"/>
    <mergeCell ref="AS46:AS47"/>
    <mergeCell ref="AQ60:AQ61"/>
    <mergeCell ref="AS60:AS61"/>
    <mergeCell ref="AQ62:AQ63"/>
    <mergeCell ref="AS62:AS63"/>
    <mergeCell ref="AQ64:AQ65"/>
    <mergeCell ref="AS64:AS65"/>
    <mergeCell ref="AQ66:AQ67"/>
    <mergeCell ref="AS66:AS67"/>
    <mergeCell ref="AQ68:AQ69"/>
    <mergeCell ref="AS68:AS69"/>
    <mergeCell ref="AQ70:AQ71"/>
    <mergeCell ref="AS70:AS71"/>
    <mergeCell ref="AQ72:AQ73"/>
    <mergeCell ref="AS72:AS73"/>
    <mergeCell ref="AQ74:AQ75"/>
    <mergeCell ref="AS74:AS75"/>
    <mergeCell ref="AQ76:AQ77"/>
    <mergeCell ref="AS76:AS77"/>
    <mergeCell ref="AQ78:AQ79"/>
    <mergeCell ref="AS78:AS79"/>
    <mergeCell ref="AQ80:AQ81"/>
    <mergeCell ref="AS80:AS81"/>
    <mergeCell ref="AQ82:AQ83"/>
    <mergeCell ref="AS82:AS83"/>
    <mergeCell ref="AQ84:AQ85"/>
    <mergeCell ref="AS84:AS85"/>
    <mergeCell ref="AQ86:AQ87"/>
    <mergeCell ref="AS86:AS87"/>
    <mergeCell ref="AQ88:AQ89"/>
    <mergeCell ref="AS88:AS89"/>
    <mergeCell ref="AQ90:AQ91"/>
    <mergeCell ref="AS90:AS91"/>
    <mergeCell ref="AQ92:AQ93"/>
    <mergeCell ref="AS92:AS93"/>
    <mergeCell ref="AQ94:AQ95"/>
    <mergeCell ref="AS94:AS95"/>
    <mergeCell ref="AQ96:AQ97"/>
    <mergeCell ref="AS96:AS97"/>
    <mergeCell ref="AQ98:AQ99"/>
    <mergeCell ref="AS98:AS99"/>
    <mergeCell ref="AQ100:AQ101"/>
    <mergeCell ref="AS100:AS101"/>
    <mergeCell ref="AQ102:AQ103"/>
    <mergeCell ref="AS102:AS103"/>
    <mergeCell ref="AQ104:AQ105"/>
    <mergeCell ref="AS104:AS105"/>
    <mergeCell ref="AQ106:AQ107"/>
    <mergeCell ref="AS106:AS107"/>
    <mergeCell ref="AQ108:AQ109"/>
    <mergeCell ref="AS108:AS109"/>
    <mergeCell ref="AQ110:AQ111"/>
    <mergeCell ref="AS110:AS111"/>
    <mergeCell ref="AQ112:AQ113"/>
    <mergeCell ref="AS112:AS113"/>
    <mergeCell ref="AQ114:AQ115"/>
    <mergeCell ref="AS114:AS115"/>
    <mergeCell ref="AW4:AW7"/>
    <mergeCell ref="AW8:AW11"/>
    <mergeCell ref="AW12:AW15"/>
    <mergeCell ref="AW16:AW19"/>
    <mergeCell ref="AW20:AW23"/>
    <mergeCell ref="AW24:AW27"/>
    <mergeCell ref="AW28:AW31"/>
    <mergeCell ref="AW32:AW35"/>
    <mergeCell ref="AW36:AW39"/>
    <mergeCell ref="AW40:AW43"/>
    <mergeCell ref="AW44:AW47"/>
    <mergeCell ref="AW48:AW51"/>
    <mergeCell ref="AW52:AW55"/>
    <mergeCell ref="AW56:AW59"/>
    <mergeCell ref="AW60:AW63"/>
    <mergeCell ref="AW64:AW67"/>
    <mergeCell ref="AW68:AW71"/>
    <mergeCell ref="AW72:AW75"/>
    <mergeCell ref="AW76:AW79"/>
    <mergeCell ref="AW80:AW83"/>
    <mergeCell ref="AW84:AW87"/>
    <mergeCell ref="AW88:AW91"/>
    <mergeCell ref="AW92:AW95"/>
    <mergeCell ref="AW96:AW99"/>
    <mergeCell ref="AW100:AW103"/>
    <mergeCell ref="AW104:AW107"/>
    <mergeCell ref="AW108:AW111"/>
    <mergeCell ref="AW112:AW115"/>
    <mergeCell ref="AW116:AW119"/>
    <mergeCell ref="AW120:AW123"/>
    <mergeCell ref="AW124:AW127"/>
    <mergeCell ref="AW128:AW131"/>
    <mergeCell ref="AW132:AW135"/>
    <mergeCell ref="AW136:AW139"/>
    <mergeCell ref="AW140:AW143"/>
    <mergeCell ref="AW144:AW147"/>
    <mergeCell ref="AW148:AW151"/>
    <mergeCell ref="AW152:AW155"/>
    <mergeCell ref="AW156:AW159"/>
    <mergeCell ref="AW160:AW163"/>
    <mergeCell ref="AW164:AW167"/>
    <mergeCell ref="AW168:AW171"/>
    <mergeCell ref="AW172:AW175"/>
    <mergeCell ref="AW176:AW179"/>
    <mergeCell ref="AW180:AW183"/>
    <mergeCell ref="AW184:AW187"/>
    <mergeCell ref="AW188:AW191"/>
    <mergeCell ref="AW192:AW195"/>
    <mergeCell ref="AW196:AW199"/>
    <mergeCell ref="AW200:AW203"/>
    <mergeCell ref="AW204:AW207"/>
    <mergeCell ref="AW208:AW211"/>
    <mergeCell ref="AW212:AW215"/>
    <mergeCell ref="AW216:AW219"/>
    <mergeCell ref="AW220:AW223"/>
    <mergeCell ref="AW224:AW227"/>
    <mergeCell ref="AW244:AW247"/>
    <mergeCell ref="AW248:AW251"/>
    <mergeCell ref="AW252:AW255"/>
    <mergeCell ref="AW228:AW231"/>
    <mergeCell ref="AW232:AW235"/>
    <mergeCell ref="AW236:AW239"/>
    <mergeCell ref="AW240:AW243"/>
  </mergeCells>
  <hyperlinks>
    <hyperlink ref="E4" r:id="rId1" display="http://cgi.gamefaqs.com/poll/index.asp?poll=940"/>
    <hyperlink ref="E5" r:id="rId2" display="http://cgi.gamefaqs.com/poll/index.asp?poll=941"/>
    <hyperlink ref="E6" r:id="rId3" display="http://cgi.gamefaqs.com/poll/index.asp?poll=942"/>
    <hyperlink ref="E7" r:id="rId4" display="http://cgi.gamefaqs.com/poll/index.asp?poll=943"/>
    <hyperlink ref="E8" r:id="rId5" display="http://cgi.gamefaqs.com/poll/index.asp?poll=944"/>
    <hyperlink ref="E9" r:id="rId6" display="http://cgi.gamefaqs.com/poll/index.asp?poll=945"/>
    <hyperlink ref="E10" r:id="rId7" display="http://cgi.gamefaqs.com/poll/index.asp?poll=946"/>
    <hyperlink ref="E11" r:id="rId8" display="http://cgi.gamefaqs.com/poll/index.asp?poll=947"/>
    <hyperlink ref="E12" r:id="rId9" display="http://cgi.gamefaqs.com/poll/index.asp?poll=948"/>
    <hyperlink ref="E13" r:id="rId10" display="http://cgi.gamefaqs.com/poll/index.asp?poll=949"/>
    <hyperlink ref="E14" r:id="rId11" display="http://cgi.gamefaqs.com/poll/index.asp?poll=950"/>
    <hyperlink ref="E15" r:id="rId12" display="http://cgi.gamefaqs.com/poll/index.asp?poll=951"/>
    <hyperlink ref="E16" r:id="rId13" display="http://cgi.gamefaqs.com/poll/index.asp?poll=952"/>
    <hyperlink ref="E17" r:id="rId14" display="http://cgi.gamefaqs.com/poll/index.asp?poll=953"/>
    <hyperlink ref="E18" r:id="rId15" display="http://cgi.gamefaqs.com/poll/index.asp?poll=954"/>
    <hyperlink ref="E19" r:id="rId16" display="http://cgi.gamefaqs.com/poll/index.asp?poll=955"/>
    <hyperlink ref="E20" r:id="rId17" display="http://cgi.gamefaqs.com/poll/index.asp?poll=956"/>
    <hyperlink ref="E21" r:id="rId18" display="http://cgi.gamefaqs.com/poll/index.asp?poll=957"/>
    <hyperlink ref="E22" r:id="rId19" display="http://cgi.gamefaqs.com/poll/index.asp?poll=958"/>
    <hyperlink ref="E23" r:id="rId20" display="http://cgi.gamefaqs.com/poll/index.asp?poll=959"/>
    <hyperlink ref="E24" r:id="rId21" display="http://cgi.gamefaqs.com/poll/index.asp?poll=960"/>
    <hyperlink ref="E25" r:id="rId22" display="http://cgi.gamefaqs.com/poll/index.asp?poll=961"/>
    <hyperlink ref="E26" r:id="rId23" display="http://cgi.gamefaqs.com/poll/index.asp?poll=962"/>
    <hyperlink ref="E27" r:id="rId24" display="http://cgi.gamefaqs.com/poll/index.asp?poll=963"/>
    <hyperlink ref="E28" r:id="rId25" display="http://cgi.gamefaqs.com/poll/index.asp?poll=964"/>
    <hyperlink ref="E29" r:id="rId26" display="http://cgi.gamefaqs.com/poll/index.asp?poll=965"/>
    <hyperlink ref="E30" r:id="rId27" display="http://cgi.gamefaqs.com/poll/index.asp?poll=966"/>
    <hyperlink ref="E31" r:id="rId28" display="http://cgi.gamefaqs.com/poll/index.asp?poll=967"/>
    <hyperlink ref="E32" r:id="rId29" display="http://cgi.gamefaqs.com/poll/index.asp?poll=968"/>
    <hyperlink ref="E33" r:id="rId30" display="http://cgi.gamefaqs.com/poll/index.asp?poll=969"/>
    <hyperlink ref="E34" r:id="rId31" display="http://cgi.gamefaqs.com/poll/index.asp?poll=970"/>
    <hyperlink ref="E35" r:id="rId32" display="http://cgi.gamefaqs.com/poll/index.asp?poll=971"/>
    <hyperlink ref="E36" r:id="rId33" display="http://cgi.gamefaqs.com/poll/index.asp?poll=972"/>
    <hyperlink ref="E37" r:id="rId34" display="http://cgi.gamefaqs.com/poll/index.asp?poll=973"/>
    <hyperlink ref="E38" r:id="rId35" display="http://cgi.gamefaqs.com/poll/index.asp?poll=974"/>
    <hyperlink ref="E39" r:id="rId36" display="http://cgi.gamefaqs.com/poll/index.asp?poll=975"/>
    <hyperlink ref="E40" r:id="rId37" display="http://cgi.gamefaqs.com/poll/index.asp?poll=976"/>
    <hyperlink ref="E41" r:id="rId38" display="http://cgi.gamefaqs.com/poll/index.asp?poll=977"/>
    <hyperlink ref="E42" r:id="rId39" display="http://cgi.gamefaqs.com/poll/index.asp?poll=978"/>
    <hyperlink ref="E43" r:id="rId40" display="http://cgi.gamefaqs.com/poll/index.asp?poll=979"/>
    <hyperlink ref="E44" r:id="rId41" display="http://cgi.gamefaqs.com/poll/index.asp?poll=980"/>
    <hyperlink ref="E45" r:id="rId42" display="http://cgi.gamefaqs.com/poll/index.asp?poll=981"/>
    <hyperlink ref="E46" r:id="rId43" display="http://cgi.gamefaqs.com/poll/index.asp?poll=982"/>
    <hyperlink ref="E47" r:id="rId44" display="http://cgi.gamefaqs.com/poll/index.asp?poll=983"/>
    <hyperlink ref="E48" r:id="rId45" display="http://cgi.gamefaqs.com/poll/index.asp?poll=984"/>
    <hyperlink ref="E49" r:id="rId46" display="http://cgi.gamefaqs.com/poll/index.asp?poll=985"/>
    <hyperlink ref="E50" r:id="rId47" display="http://cgi.gamefaqs.com/poll/index.asp?poll=986"/>
    <hyperlink ref="E51" r:id="rId48" display="http://cgi.gamefaqs.com/poll/index.asp?poll=987"/>
    <hyperlink ref="E52" r:id="rId49" display="http://cgi.gamefaqs.com/poll/index.asp?poll=988"/>
    <hyperlink ref="E53" r:id="rId50" display="http://cgi.gamefaqs.com/poll/index.asp?poll=989"/>
    <hyperlink ref="E54" r:id="rId51" display="http://cgi.gamefaqs.com/poll/index.asp?poll=990"/>
    <hyperlink ref="E55" r:id="rId52" display="http://cgi.gamefaqs.com/poll/index.asp?poll=991"/>
    <hyperlink ref="E56" r:id="rId53" display="http://cgi.gamefaqs.com/poll/index.asp?poll=992"/>
    <hyperlink ref="E57" r:id="rId54" display="http://cgi.gamefaqs.com/poll/index.asp?poll=993"/>
    <hyperlink ref="E58" r:id="rId55" display="http://cgi.gamefaqs.com/poll/index.asp?poll=994"/>
    <hyperlink ref="E59" r:id="rId56" display="http://cgi.gamefaqs.com/poll/index.asp?poll=995"/>
    <hyperlink ref="E60" r:id="rId57" display="http://cgi.gamefaqs.com/poll/index.asp?poll=996"/>
    <hyperlink ref="E61" r:id="rId58" display="http://cgi.gamefaqs.com/poll/index.asp?poll=997"/>
    <hyperlink ref="E62" r:id="rId59" display="http://cgi.gamefaqs.com/poll/index.asp?poll=998"/>
    <hyperlink ref="E63" r:id="rId60" display="http://cgi.gamefaqs.com/poll/index.asp?poll=999"/>
    <hyperlink ref="E64" r:id="rId61" display="http://cgi.gamefaqs.com/poll/index.asp?poll=1000"/>
    <hyperlink ref="E65" r:id="rId62" display="http://cgi.gamefaqs.com/poll/index.asp?poll=1001"/>
    <hyperlink ref="E66" r:id="rId63" display="http://cgi.gamefaqs.com/poll/index.asp?poll=1002"/>
    <hyperlink ref="I4" r:id="rId64" display="http://cgi.gamefaqs.com/poll/index.asp?poll=1305"/>
    <hyperlink ref="I5" r:id="rId65" display="http://cgi.gamefaqs.com/poll/index.asp?poll=1306"/>
    <hyperlink ref="I6" r:id="rId66" display="http://cgi.gamefaqs.com/poll/index.asp?poll=1307"/>
    <hyperlink ref="I7" r:id="rId67" display="http://cgi.gamefaqs.com/poll/index.asp?poll=1308"/>
    <hyperlink ref="I8" r:id="rId68" display="http://cgi.gamefaqs.com/poll/index.asp?poll=1309"/>
    <hyperlink ref="I9" r:id="rId69" display="http://cgi.gamefaqs.com/poll/index.asp?poll=1310"/>
    <hyperlink ref="I10" r:id="rId70" display="http://cgi.gamefaqs.com/poll/index.asp?poll=1311"/>
    <hyperlink ref="I11" r:id="rId71" display="http://cgi.gamefaqs.com/poll/index.asp?poll=1312"/>
    <hyperlink ref="I12" r:id="rId72" display="http://cgi.gamefaqs.com/poll/index.asp?poll=1313"/>
    <hyperlink ref="I13" r:id="rId73" display="http://cgi.gamefaqs.com/poll/index.asp?poll=1314"/>
    <hyperlink ref="I14" r:id="rId74" display="http://cgi.gamefaqs.com/poll/index.asp?poll=1315"/>
    <hyperlink ref="I15" r:id="rId75" display="http://cgi.gamefaqs.com/poll/index.asp?poll=1316"/>
    <hyperlink ref="I16" r:id="rId76" display="http://cgi.gamefaqs.com/poll/index.asp?poll=1317"/>
    <hyperlink ref="I17" r:id="rId77" display="http://cgi.gamefaqs.com/poll/index.asp?poll=1318"/>
    <hyperlink ref="I18" r:id="rId78" display="http://cgi.gamefaqs.com/poll/index.asp?poll=1319"/>
    <hyperlink ref="I19" r:id="rId79" display="http://cgi.gamefaqs.com/poll/index.asp?poll=1320"/>
    <hyperlink ref="I20" r:id="rId80" display="http://cgi.gamefaqs.com/poll/index.asp?poll=1321"/>
    <hyperlink ref="I21" r:id="rId81" display="http://cgi.gamefaqs.com/poll/index.asp?poll=1322"/>
    <hyperlink ref="I22" r:id="rId82" display="http://cgi.gamefaqs.com/poll/index.asp?poll=1323"/>
    <hyperlink ref="I23" r:id="rId83" display="http://cgi.gamefaqs.com/poll/index.asp?poll=1324"/>
    <hyperlink ref="I24" r:id="rId84" display="http://cgi.gamefaqs.com/poll/index.asp?poll=1325"/>
    <hyperlink ref="I25" r:id="rId85" display="http://cgi.gamefaqs.com/poll/index.asp?poll=1326"/>
    <hyperlink ref="I26" r:id="rId86" display="http://cgi.gamefaqs.com/poll/index.asp?poll=1327"/>
    <hyperlink ref="I27" r:id="rId87" display="http://cgi.gamefaqs.com/poll/index.asp?poll=1328"/>
    <hyperlink ref="I28" r:id="rId88" display="http://cgi.gamefaqs.com/poll/index.asp?poll=1329"/>
    <hyperlink ref="I29" r:id="rId89" display="http://cgi.gamefaqs.com/poll/index.asp?poll=1330"/>
    <hyperlink ref="I30" r:id="rId90" display="http://cgi.gamefaqs.com/poll/index.asp?poll=1331"/>
    <hyperlink ref="I31" r:id="rId91" display="http://cgi.gamefaqs.com/poll/index.asp?poll=1332"/>
    <hyperlink ref="I32" r:id="rId92" display="http://cgi.gamefaqs.com/poll/index.asp?poll=1333"/>
    <hyperlink ref="I33" r:id="rId93" display="http://cgi.gamefaqs.com/poll/index.asp?poll=1334"/>
    <hyperlink ref="I34" r:id="rId94" display="http://cgi.gamefaqs.com/poll/index.asp?poll=1335"/>
    <hyperlink ref="I35" r:id="rId95" display="http://cgi.gamefaqs.com/poll/index.asp?poll=1336"/>
    <hyperlink ref="I36" r:id="rId96" display="http://cgi.gamefaqs.com/poll/index.asp?poll=1337"/>
    <hyperlink ref="I37" r:id="rId97" display="http://cgi.gamefaqs.com/poll/index.asp?poll=1338"/>
    <hyperlink ref="I38" r:id="rId98" display="http://cgi.gamefaqs.com/poll/index.asp?poll=1339"/>
    <hyperlink ref="I39" r:id="rId99" display="http://cgi.gamefaqs.com/poll/index.asp?poll=1340"/>
    <hyperlink ref="I40" r:id="rId100" display="http://cgi.gamefaqs.com/poll/index.asp?poll=1341"/>
    <hyperlink ref="I41" r:id="rId101" display="http://cgi.gamefaqs.com/poll/index.asp?poll=1342"/>
    <hyperlink ref="I42" r:id="rId102" display="http://cgi.gamefaqs.com/poll/index.asp?poll=1343"/>
    <hyperlink ref="I43" r:id="rId103" display="http://cgi.gamefaqs.com/poll/index.asp?poll=1344"/>
    <hyperlink ref="I44" r:id="rId104" display="http://cgi.gamefaqs.com/poll/index.asp?poll=1345"/>
    <hyperlink ref="I45" r:id="rId105" display="http://cgi.gamefaqs.com/poll/index.asp?poll=1346"/>
    <hyperlink ref="I46" r:id="rId106" display="http://cgi.gamefaqs.com/poll/index.asp?poll=1347"/>
    <hyperlink ref="I47" r:id="rId107" display="http://cgi.gamefaqs.com/poll/index.asp?poll=1348"/>
    <hyperlink ref="I48" r:id="rId108" display="http://cgi.gamefaqs.com/poll/index.asp?poll=1349"/>
    <hyperlink ref="I49" r:id="rId109" display="http://cgi.gamefaqs.com/poll/index.asp?poll=1350"/>
    <hyperlink ref="I50" r:id="rId110" display="http://cgi.gamefaqs.com/poll/index.asp?poll=1351"/>
    <hyperlink ref="I51" r:id="rId111" display="http://cgi.gamefaqs.com/poll/index.asp?poll=1352"/>
    <hyperlink ref="I52" r:id="rId112" display="http://cgi.gamefaqs.com/poll/index.asp?poll=1353"/>
    <hyperlink ref="I53" r:id="rId113" display="http://cgi.gamefaqs.com/poll/index.asp?poll=1354"/>
    <hyperlink ref="I54" r:id="rId114" display="http://cgi.gamefaqs.com/poll/index.asp?poll=1355"/>
    <hyperlink ref="I55" r:id="rId115" display="http://cgi.gamefaqs.com/poll/index.asp?poll=1356"/>
    <hyperlink ref="I56" r:id="rId116" display="http://cgi.gamefaqs.com/poll/index.asp?poll=1357"/>
    <hyperlink ref="I57" r:id="rId117" display="http://cgi.gamefaqs.com/poll/index.asp?poll=1358"/>
    <hyperlink ref="I58" r:id="rId118" display="http://cgi.gamefaqs.com/poll/index.asp?poll=1359"/>
    <hyperlink ref="I59" r:id="rId119" display="http://cgi.gamefaqs.com/poll/index.asp?poll=1360"/>
    <hyperlink ref="I60" r:id="rId120" display="http://cgi.gamefaqs.com/poll/index.asp?poll=1361"/>
    <hyperlink ref="I61" r:id="rId121" display="http://cgi.gamefaqs.com/poll/index.asp?poll=1362"/>
    <hyperlink ref="I62" r:id="rId122" display="http://cgi.gamefaqs.com/poll/index.asp?poll=1363"/>
    <hyperlink ref="I63" r:id="rId123" display="http://cgi.gamefaqs.com/poll/index.asp?poll=1364"/>
    <hyperlink ref="I64" r:id="rId124" display="http://cgi.gamefaqs.com/poll/index.asp?poll=1365"/>
    <hyperlink ref="I65" r:id="rId125" display="http://cgi.gamefaqs.com/poll/index.asp?poll=1366"/>
    <hyperlink ref="I66" r:id="rId126" display="http://cgi.gamefaqs.com/poll/index.asp?poll=1367"/>
  </hyperlinks>
  <printOptions/>
  <pageMargins left="0.75" right="0.75" top="1" bottom="1" header="0.5" footer="0.5"/>
  <pageSetup horizontalDpi="600" verticalDpi="600"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6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4.57421875" style="0" customWidth="1"/>
    <col min="3" max="3" width="8.8515625" style="3" customWidth="1"/>
    <col min="4" max="4" width="2.8515625" style="0" customWidth="1"/>
    <col min="5" max="5" width="5.8515625" style="0" customWidth="1"/>
    <col min="6" max="6" width="8.8515625" style="0" customWidth="1"/>
    <col min="7" max="7" width="2.7109375" style="0" customWidth="1"/>
    <col min="8" max="8" width="7.8515625" style="5" customWidth="1"/>
    <col min="9" max="9" width="5.140625" style="0" customWidth="1"/>
  </cols>
  <sheetData>
    <row r="1" spans="3:8" ht="12.75">
      <c r="C1" s="7" t="s">
        <v>5</v>
      </c>
      <c r="D1" s="2"/>
      <c r="E1" s="2"/>
      <c r="F1" s="2" t="s">
        <v>4</v>
      </c>
      <c r="H1" s="11" t="s">
        <v>65</v>
      </c>
    </row>
    <row r="2" ht="12.75">
      <c r="A2" s="2" t="s">
        <v>30</v>
      </c>
    </row>
    <row r="3" spans="1:8" ht="12.75">
      <c r="A3" t="s">
        <v>8</v>
      </c>
      <c r="B3">
        <v>152</v>
      </c>
      <c r="C3" s="3">
        <f>B3/SUM(B3:B4)</f>
        <v>1</v>
      </c>
      <c r="E3">
        <v>123</v>
      </c>
      <c r="F3" s="3">
        <f>E3/SUM(E3:E4)</f>
        <v>1</v>
      </c>
      <c r="H3" s="5">
        <f>F3-C3</f>
        <v>0</v>
      </c>
    </row>
    <row r="5" spans="1:8" ht="12.75">
      <c r="A5" t="s">
        <v>31</v>
      </c>
      <c r="B5">
        <v>133</v>
      </c>
      <c r="C5" s="3">
        <f>B5/(B5+B6)</f>
        <v>0.875</v>
      </c>
      <c r="E5">
        <f>123-E6</f>
        <v>115</v>
      </c>
      <c r="F5" s="3">
        <f>E5/SUM(E5:E6)</f>
        <v>0.9349593495934959</v>
      </c>
      <c r="H5" s="4">
        <f>F5-C5</f>
        <v>0.059959349593495914</v>
      </c>
    </row>
    <row r="6" spans="1:6" ht="12.75">
      <c r="A6" t="s">
        <v>27</v>
      </c>
      <c r="B6">
        <v>19</v>
      </c>
      <c r="C6" s="3">
        <f>B6/(B6+B5)</f>
        <v>0.125</v>
      </c>
      <c r="E6">
        <v>8</v>
      </c>
      <c r="F6" s="3">
        <f>E6/SUM(E5:E6)</f>
        <v>0.06504065040650407</v>
      </c>
    </row>
    <row r="7" ht="12.75">
      <c r="F7" s="3"/>
    </row>
    <row r="8" spans="1:8" ht="12.75">
      <c r="A8" t="s">
        <v>9</v>
      </c>
      <c r="B8">
        <v>152</v>
      </c>
      <c r="C8" s="3">
        <f>B8/(B8+B9)</f>
        <v>1</v>
      </c>
      <c r="E8">
        <v>123</v>
      </c>
      <c r="F8" s="3">
        <f>E8/SUM(E8:E9)</f>
        <v>1</v>
      </c>
      <c r="H8" s="5">
        <f>F8-C8</f>
        <v>0</v>
      </c>
    </row>
    <row r="9" ht="12.75">
      <c r="F9" s="3"/>
    </row>
    <row r="10" spans="1:8" ht="12.75">
      <c r="A10" t="s">
        <v>32</v>
      </c>
      <c r="B10">
        <v>149</v>
      </c>
      <c r="C10" s="3">
        <f>B10/(B10+B11)</f>
        <v>0.9802631578947368</v>
      </c>
      <c r="E10">
        <v>123</v>
      </c>
      <c r="F10" s="3">
        <f>E10/SUM(E10:E11)</f>
        <v>1</v>
      </c>
      <c r="H10" s="5">
        <f>F10-C10</f>
        <v>0.019736842105263164</v>
      </c>
    </row>
    <row r="11" spans="1:2" ht="12.75">
      <c r="A11" t="s">
        <v>33</v>
      </c>
      <c r="B11">
        <v>3</v>
      </c>
    </row>
    <row r="12" ht="12.75">
      <c r="F12" s="4"/>
    </row>
    <row r="13" spans="1:8" ht="12.75">
      <c r="A13" t="s">
        <v>34</v>
      </c>
      <c r="B13">
        <v>152</v>
      </c>
      <c r="C13" s="3">
        <f>B13/(B13+B14)</f>
        <v>1</v>
      </c>
      <c r="E13">
        <v>123</v>
      </c>
      <c r="F13" s="3">
        <f>E13/SUM(E13:E14)</f>
        <v>1</v>
      </c>
      <c r="H13" s="5">
        <f>F13-C13</f>
        <v>0</v>
      </c>
    </row>
    <row r="15" spans="1:8" ht="12.75">
      <c r="A15" t="s">
        <v>10</v>
      </c>
      <c r="B15">
        <v>149</v>
      </c>
      <c r="C15" s="3">
        <f>B15/(B15+B16)</f>
        <v>0.9802631578947368</v>
      </c>
      <c r="E15">
        <v>122</v>
      </c>
      <c r="F15" s="3">
        <f>E15/SUM(E15:E16)</f>
        <v>0.991869918699187</v>
      </c>
      <c r="H15" s="5">
        <f>F15-C15</f>
        <v>0.011606760804450111</v>
      </c>
    </row>
    <row r="16" spans="1:6" ht="12.75">
      <c r="A16" t="s">
        <v>29</v>
      </c>
      <c r="B16">
        <v>3</v>
      </c>
      <c r="E16">
        <v>1</v>
      </c>
      <c r="F16" s="3"/>
    </row>
    <row r="18" spans="1:8" ht="12.75">
      <c r="A18" t="s">
        <v>35</v>
      </c>
      <c r="B18">
        <v>152</v>
      </c>
      <c r="C18" s="3">
        <f>B18/(B18+B19)</f>
        <v>1</v>
      </c>
      <c r="E18">
        <v>123</v>
      </c>
      <c r="F18" s="3">
        <f>E18/SUM(E18:E19)</f>
        <v>1</v>
      </c>
      <c r="H18" s="5">
        <f>F18-C18</f>
        <v>0</v>
      </c>
    </row>
    <row r="19" ht="12.75">
      <c r="F19" s="3"/>
    </row>
    <row r="20" spans="1:8" ht="12.75">
      <c r="A20" t="s">
        <v>11</v>
      </c>
      <c r="B20">
        <v>151</v>
      </c>
      <c r="C20" s="3">
        <f>B20/(B20+B21)</f>
        <v>0.993421052631579</v>
      </c>
      <c r="E20">
        <v>122</v>
      </c>
      <c r="F20" s="3">
        <f>E20/SUM(E20:E21)</f>
        <v>0.991869918699187</v>
      </c>
      <c r="H20" s="12">
        <f>F20-C20</f>
        <v>-0.0015511339323920348</v>
      </c>
    </row>
    <row r="21" spans="1:6" ht="12.75">
      <c r="A21" t="s">
        <v>28</v>
      </c>
      <c r="B21">
        <v>1</v>
      </c>
      <c r="E21">
        <v>1</v>
      </c>
      <c r="F21" s="5"/>
    </row>
    <row r="22" ht="12.75">
      <c r="F22" s="3"/>
    </row>
    <row r="23" spans="1:8" ht="12.75">
      <c r="A23" t="s">
        <v>36</v>
      </c>
      <c r="B23">
        <v>152</v>
      </c>
      <c r="C23" s="3">
        <f>B23/(B23+B24)</f>
        <v>1</v>
      </c>
      <c r="E23">
        <v>123</v>
      </c>
      <c r="F23" s="3">
        <f>E23/SUM(E23:E24)</f>
        <v>1</v>
      </c>
      <c r="H23" s="5">
        <f>F23-C23</f>
        <v>0</v>
      </c>
    </row>
    <row r="24" ht="12.75">
      <c r="F24" s="5"/>
    </row>
    <row r="25" spans="1:8" ht="12.75">
      <c r="A25" t="s">
        <v>12</v>
      </c>
      <c r="B25">
        <v>123</v>
      </c>
      <c r="C25" s="3">
        <f>B25/(B25+B26)</f>
        <v>0.8092105263157895</v>
      </c>
      <c r="E25">
        <f>123-E26</f>
        <v>109</v>
      </c>
      <c r="F25" s="3">
        <f>E25/SUM(E25:E26)</f>
        <v>0.8861788617886179</v>
      </c>
      <c r="H25" s="4">
        <f>F25-C25</f>
        <v>0.07696833547282844</v>
      </c>
    </row>
    <row r="26" spans="1:5" ht="12.75">
      <c r="A26" t="s">
        <v>37</v>
      </c>
      <c r="B26">
        <v>29</v>
      </c>
      <c r="E26">
        <v>14</v>
      </c>
    </row>
    <row r="27" ht="12.75">
      <c r="F27" s="3"/>
    </row>
    <row r="28" spans="1:8" ht="12.75">
      <c r="A28" t="s">
        <v>13</v>
      </c>
      <c r="B28">
        <v>144</v>
      </c>
      <c r="C28" s="3">
        <f>B28/(B28+B29)</f>
        <v>0.9473684210526315</v>
      </c>
      <c r="E28">
        <v>122</v>
      </c>
      <c r="F28" s="3">
        <f>E28/SUM(E28:E29)</f>
        <v>0.991869918699187</v>
      </c>
      <c r="H28" s="5">
        <f>F28-C28</f>
        <v>0.04450149764655542</v>
      </c>
    </row>
    <row r="29" spans="1:8" ht="12.75">
      <c r="A29" t="s">
        <v>38</v>
      </c>
      <c r="B29">
        <v>8</v>
      </c>
      <c r="E29">
        <v>1</v>
      </c>
      <c r="F29" s="3"/>
      <c r="H29" s="9"/>
    </row>
    <row r="31" spans="1:8" ht="12.75">
      <c r="A31" t="s">
        <v>14</v>
      </c>
      <c r="B31">
        <v>152</v>
      </c>
      <c r="C31" s="3">
        <f>B31/(B31+B32)</f>
        <v>1</v>
      </c>
      <c r="E31">
        <v>123</v>
      </c>
      <c r="F31" s="3">
        <f>E31/SUM(E31:E32)</f>
        <v>1</v>
      </c>
      <c r="H31" s="5">
        <f>F31-C31</f>
        <v>0</v>
      </c>
    </row>
    <row r="32" ht="12.75">
      <c r="F32" s="5"/>
    </row>
    <row r="33" spans="1:8" ht="12.75">
      <c r="A33" t="s">
        <v>15</v>
      </c>
      <c r="B33">
        <v>152</v>
      </c>
      <c r="C33" s="3">
        <f>B33/(B33+B34)</f>
        <v>1</v>
      </c>
      <c r="E33">
        <v>123</v>
      </c>
      <c r="F33" s="3">
        <f>E33/SUM(E33:E34)</f>
        <v>1</v>
      </c>
      <c r="H33" s="5">
        <f>F33-C33</f>
        <v>0</v>
      </c>
    </row>
    <row r="34" ht="12.75">
      <c r="F34" s="3"/>
    </row>
    <row r="35" spans="1:8" ht="12.75">
      <c r="A35" t="s">
        <v>16</v>
      </c>
      <c r="B35">
        <v>149</v>
      </c>
      <c r="C35" s="3">
        <f>B35/(B35+B36)</f>
        <v>0.9802631578947368</v>
      </c>
      <c r="E35">
        <v>123</v>
      </c>
      <c r="F35" s="3">
        <f>E35/SUM(E35:E36)</f>
        <v>1</v>
      </c>
      <c r="H35" s="5">
        <f>F35-C35</f>
        <v>0.019736842105263164</v>
      </c>
    </row>
    <row r="36" spans="1:6" ht="12.75">
      <c r="A36" t="s">
        <v>39</v>
      </c>
      <c r="B36">
        <v>3</v>
      </c>
      <c r="F36" s="3"/>
    </row>
    <row r="37" ht="12.75">
      <c r="F37" s="3"/>
    </row>
    <row r="38" spans="1:8" ht="12.75">
      <c r="A38" t="s">
        <v>1</v>
      </c>
      <c r="B38">
        <v>152</v>
      </c>
      <c r="C38" s="3">
        <f>B38/(B38+B39)</f>
        <v>1</v>
      </c>
      <c r="E38">
        <v>123</v>
      </c>
      <c r="F38" s="3">
        <f>E38/SUM(E38:E39)</f>
        <v>1</v>
      </c>
      <c r="H38" s="5">
        <f>F38-C38</f>
        <v>0</v>
      </c>
    </row>
    <row r="39" ht="12.75">
      <c r="F39" s="3"/>
    </row>
    <row r="40" spans="1:8" ht="12.75">
      <c r="A40" t="s">
        <v>40</v>
      </c>
      <c r="B40">
        <v>151</v>
      </c>
      <c r="C40" s="3">
        <f>B40/(B40+B41)</f>
        <v>0.993421052631579</v>
      </c>
      <c r="E40">
        <v>123</v>
      </c>
      <c r="F40" s="3">
        <f>E40/SUM(E40:E41)</f>
        <v>1</v>
      </c>
      <c r="H40" s="5">
        <f>F40-C40</f>
        <v>0.006578947368421018</v>
      </c>
    </row>
    <row r="41" spans="1:6" ht="12.75">
      <c r="A41" t="s">
        <v>41</v>
      </c>
      <c r="B41">
        <v>1</v>
      </c>
      <c r="F41" s="5"/>
    </row>
    <row r="42" ht="12.75">
      <c r="F42" s="3"/>
    </row>
    <row r="43" spans="1:11" ht="12.75">
      <c r="A43" t="s">
        <v>42</v>
      </c>
      <c r="B43">
        <v>152</v>
      </c>
      <c r="C43" s="3">
        <f>B43/(B43+B44)</f>
        <v>1</v>
      </c>
      <c r="E43">
        <v>123</v>
      </c>
      <c r="F43" s="3">
        <f>E43/SUM(E43:E44)</f>
        <v>1</v>
      </c>
      <c r="H43" s="5">
        <f>F43-C43</f>
        <v>0</v>
      </c>
      <c r="K43" s="3"/>
    </row>
    <row r="44" ht="12.75">
      <c r="F44" s="5"/>
    </row>
    <row r="45" spans="1:8" ht="12.75">
      <c r="A45" t="s">
        <v>43</v>
      </c>
      <c r="B45">
        <v>149</v>
      </c>
      <c r="C45" s="3">
        <f>B45/(B45+B46)</f>
        <v>0.9802631578947368</v>
      </c>
      <c r="E45">
        <v>122</v>
      </c>
      <c r="F45" s="3">
        <f>E45/SUM(E45:E46)</f>
        <v>0.991869918699187</v>
      </c>
      <c r="H45" s="5">
        <f>F45-C45</f>
        <v>0.011606760804450111</v>
      </c>
    </row>
    <row r="46" spans="1:5" ht="12.75">
      <c r="A46" t="s">
        <v>44</v>
      </c>
      <c r="B46">
        <v>3</v>
      </c>
      <c r="E46">
        <v>1</v>
      </c>
    </row>
    <row r="47" ht="12.75">
      <c r="F47" s="3"/>
    </row>
    <row r="48" spans="1:8" ht="12.75">
      <c r="A48" t="s">
        <v>45</v>
      </c>
      <c r="B48">
        <v>92</v>
      </c>
      <c r="C48" s="3">
        <f>B48/(B48+B49)</f>
        <v>0.6052631578947368</v>
      </c>
      <c r="E48">
        <f>123-E49</f>
        <v>80</v>
      </c>
      <c r="F48" s="3">
        <f>E48/SUM(E48:E49)</f>
        <v>0.6504065040650406</v>
      </c>
      <c r="H48" s="5">
        <f>F48-C48</f>
        <v>0.0451433461703038</v>
      </c>
    </row>
    <row r="49" spans="1:6" ht="12.75">
      <c r="A49" t="s">
        <v>46</v>
      </c>
      <c r="B49">
        <v>60</v>
      </c>
      <c r="E49">
        <v>43</v>
      </c>
      <c r="F49" s="3"/>
    </row>
    <row r="50" ht="12.75">
      <c r="F50" s="3"/>
    </row>
    <row r="51" spans="1:8" ht="12.75">
      <c r="A51" t="s">
        <v>0</v>
      </c>
      <c r="B51">
        <v>152</v>
      </c>
      <c r="C51" s="3">
        <f>B51/(B51+B52)</f>
        <v>1</v>
      </c>
      <c r="E51">
        <v>123</v>
      </c>
      <c r="F51" s="3">
        <f>E51/SUM(E51:E52)</f>
        <v>1</v>
      </c>
      <c r="H51" s="5">
        <f>F51-C51</f>
        <v>0</v>
      </c>
    </row>
    <row r="53" spans="1:8" ht="12.75">
      <c r="A53" t="s">
        <v>47</v>
      </c>
      <c r="B53">
        <v>133</v>
      </c>
      <c r="C53" s="3">
        <f>B53/(B53+B54)</f>
        <v>0.875</v>
      </c>
      <c r="E53">
        <f>123-E54</f>
        <v>108</v>
      </c>
      <c r="F53" s="3">
        <f>E53/SUM(E53:E54)</f>
        <v>0.8780487804878049</v>
      </c>
      <c r="H53" s="5">
        <f>F53-C53</f>
        <v>0.0030487804878048808</v>
      </c>
    </row>
    <row r="54" spans="1:5" ht="12.75">
      <c r="A54" t="s">
        <v>48</v>
      </c>
      <c r="B54">
        <v>19</v>
      </c>
      <c r="E54">
        <v>15</v>
      </c>
    </row>
    <row r="56" spans="1:8" ht="12.75">
      <c r="A56" t="s">
        <v>49</v>
      </c>
      <c r="B56">
        <v>124</v>
      </c>
      <c r="C56" s="3">
        <f>B56/(B56+B57)</f>
        <v>0.8157894736842105</v>
      </c>
      <c r="E56">
        <f>123-E57</f>
        <v>107</v>
      </c>
      <c r="F56" s="3">
        <f>E56/SUM(E56:E57)</f>
        <v>0.8699186991869918</v>
      </c>
      <c r="H56" s="4">
        <f>F56-C56</f>
        <v>0.05412922550278132</v>
      </c>
    </row>
    <row r="57" spans="1:5" ht="12.75">
      <c r="A57" t="s">
        <v>50</v>
      </c>
      <c r="B57">
        <v>28</v>
      </c>
      <c r="E57">
        <v>16</v>
      </c>
    </row>
    <row r="59" spans="1:8" ht="12.75">
      <c r="A59" t="s">
        <v>51</v>
      </c>
      <c r="B59">
        <v>152</v>
      </c>
      <c r="C59" s="3">
        <f>B59/(B59+B60)</f>
        <v>1</v>
      </c>
      <c r="E59">
        <v>123</v>
      </c>
      <c r="F59" s="3">
        <f>E59/SUM(E59:E60)</f>
        <v>1</v>
      </c>
      <c r="H59" s="5">
        <f>F59-C59</f>
        <v>0</v>
      </c>
    </row>
    <row r="61" spans="1:8" ht="12.75">
      <c r="A61" t="s">
        <v>52</v>
      </c>
      <c r="B61">
        <v>152</v>
      </c>
      <c r="C61" s="3">
        <f>B61/(B61+B62)</f>
        <v>1</v>
      </c>
      <c r="E61">
        <v>123</v>
      </c>
      <c r="F61" s="3">
        <f>E61/SUM(E61:E62)</f>
        <v>1</v>
      </c>
      <c r="H61" s="5">
        <f>F61-C61</f>
        <v>0</v>
      </c>
    </row>
    <row r="63" spans="1:8" ht="12.75">
      <c r="A63" t="s">
        <v>53</v>
      </c>
      <c r="B63">
        <v>152</v>
      </c>
      <c r="C63" s="3">
        <f>B63/(B63+B64)</f>
        <v>1</v>
      </c>
      <c r="E63">
        <v>123</v>
      </c>
      <c r="F63" s="3">
        <f>E63/SUM(E63:E64)</f>
        <v>1</v>
      </c>
      <c r="H63" s="5">
        <f>F63-C63</f>
        <v>0</v>
      </c>
    </row>
    <row r="65" spans="1:8" ht="12.75">
      <c r="A65" t="s">
        <v>6</v>
      </c>
      <c r="B65">
        <v>134</v>
      </c>
      <c r="C65" s="3">
        <f>B65/(B65+B66)</f>
        <v>0.881578947368421</v>
      </c>
      <c r="E65">
        <f>123-E66</f>
        <v>111</v>
      </c>
      <c r="F65" s="3">
        <f>E65/SUM(E65:E66)</f>
        <v>0.9024390243902439</v>
      </c>
      <c r="H65" s="5">
        <f>F65-C65</f>
        <v>0.02086007702182291</v>
      </c>
    </row>
    <row r="66" spans="1:5" ht="12.75">
      <c r="A66" t="s">
        <v>54</v>
      </c>
      <c r="B66">
        <v>18</v>
      </c>
      <c r="E66">
        <v>12</v>
      </c>
    </row>
    <row r="68" spans="1:8" ht="12.75">
      <c r="A68" t="s">
        <v>55</v>
      </c>
      <c r="B68">
        <v>152</v>
      </c>
      <c r="C68" s="3">
        <f>B68/(B68+B69)</f>
        <v>1</v>
      </c>
      <c r="E68">
        <v>123</v>
      </c>
      <c r="F68" s="3">
        <f>E68/SUM(E68:E69)</f>
        <v>1</v>
      </c>
      <c r="H68" s="5">
        <f>F68-C68</f>
        <v>0</v>
      </c>
    </row>
    <row r="70" spans="1:8" ht="12.75">
      <c r="A70" t="s">
        <v>21</v>
      </c>
      <c r="B70">
        <v>141</v>
      </c>
      <c r="C70" s="3">
        <f>B70/(B70+B71)</f>
        <v>0.9276315789473685</v>
      </c>
      <c r="E70">
        <f>123-E71</f>
        <v>117</v>
      </c>
      <c r="F70" s="3">
        <f>E70/SUM(E70:E71)</f>
        <v>0.9512195121951219</v>
      </c>
      <c r="H70" s="5">
        <f>F70-C70</f>
        <v>0.023587933247753434</v>
      </c>
    </row>
    <row r="71" spans="1:5" ht="12.75">
      <c r="A71" t="s">
        <v>25</v>
      </c>
      <c r="B71">
        <v>11</v>
      </c>
      <c r="E71">
        <v>6</v>
      </c>
    </row>
    <row r="73" spans="1:8" ht="12.75">
      <c r="A73" t="s">
        <v>56</v>
      </c>
      <c r="B73">
        <v>151</v>
      </c>
      <c r="C73" s="3">
        <f>B73/(B73+B74)</f>
        <v>0.993421052631579</v>
      </c>
      <c r="E73">
        <v>123</v>
      </c>
      <c r="F73" s="3">
        <f>E73/SUM(E73:E74)</f>
        <v>1</v>
      </c>
      <c r="H73" s="5">
        <f>F73-C73</f>
        <v>0.006578947368421018</v>
      </c>
    </row>
    <row r="74" spans="1:2" ht="12.75">
      <c r="A74" t="s">
        <v>57</v>
      </c>
      <c r="B74">
        <v>1</v>
      </c>
    </row>
    <row r="76" spans="1:8" ht="12.75">
      <c r="A76" t="s">
        <v>58</v>
      </c>
      <c r="B76">
        <v>146</v>
      </c>
      <c r="C76" s="3">
        <f>B76/(B76+B77)</f>
        <v>0.9605263157894737</v>
      </c>
      <c r="E76">
        <f>123-E77</f>
        <v>118</v>
      </c>
      <c r="F76" s="3">
        <f>E76/SUM(E76:E77)</f>
        <v>0.959349593495935</v>
      </c>
      <c r="H76" s="12">
        <f>F76-C76</f>
        <v>-0.0011767222935387123</v>
      </c>
    </row>
    <row r="77" spans="1:5" ht="12.75">
      <c r="A77" t="s">
        <v>59</v>
      </c>
      <c r="B77">
        <v>6</v>
      </c>
      <c r="E77">
        <v>5</v>
      </c>
    </row>
    <row r="79" spans="1:8" ht="12.75">
      <c r="A79" t="s">
        <v>23</v>
      </c>
      <c r="B79">
        <v>152</v>
      </c>
      <c r="C79" s="3">
        <f>B79/(B79+B80)</f>
        <v>1</v>
      </c>
      <c r="E79">
        <v>123</v>
      </c>
      <c r="F79" s="3">
        <f>E79/SUM(E79:E80)</f>
        <v>1</v>
      </c>
      <c r="H79" s="5">
        <f>F79-C79</f>
        <v>0</v>
      </c>
    </row>
    <row r="81" spans="1:8" ht="12.75">
      <c r="A81" t="s">
        <v>60</v>
      </c>
      <c r="B81">
        <v>148</v>
      </c>
      <c r="C81" s="3">
        <f>B81/(B81+B82)</f>
        <v>0.9736842105263158</v>
      </c>
      <c r="E81">
        <v>123</v>
      </c>
      <c r="F81" s="3">
        <f>E81/SUM(E81:E82)</f>
        <v>1</v>
      </c>
      <c r="H81" s="5">
        <f>F81-C81</f>
        <v>0.02631578947368418</v>
      </c>
    </row>
    <row r="82" spans="1:2" ht="12.75">
      <c r="A82" t="s">
        <v>61</v>
      </c>
      <c r="B82">
        <v>4</v>
      </c>
    </row>
    <row r="84" ht="12.75">
      <c r="A84" s="2" t="s">
        <v>62</v>
      </c>
    </row>
    <row r="85" spans="1:8" ht="12.75">
      <c r="A85" t="s">
        <v>8</v>
      </c>
      <c r="B85">
        <v>152</v>
      </c>
      <c r="C85" s="3">
        <f>B85/(B85+B86)</f>
        <v>1</v>
      </c>
      <c r="E85">
        <v>123</v>
      </c>
      <c r="F85" s="3">
        <f>E85/SUM(E85:E86)</f>
        <v>1</v>
      </c>
      <c r="H85" s="5">
        <f>F85-C85</f>
        <v>0</v>
      </c>
    </row>
    <row r="87" spans="1:8" ht="12.75">
      <c r="A87" t="s">
        <v>9</v>
      </c>
      <c r="B87">
        <v>149</v>
      </c>
      <c r="C87" s="3">
        <f>B87/(B87+B88)</f>
        <v>0.9802631578947368</v>
      </c>
      <c r="E87">
        <v>122</v>
      </c>
      <c r="F87" s="3">
        <f>E87/SUM(E87:E88)</f>
        <v>0.991869918699187</v>
      </c>
      <c r="H87" s="5">
        <f>F87-C87</f>
        <v>0.011606760804450111</v>
      </c>
    </row>
    <row r="88" spans="1:5" ht="12.75">
      <c r="A88" t="s">
        <v>32</v>
      </c>
      <c r="B88">
        <v>3</v>
      </c>
      <c r="E88">
        <v>1</v>
      </c>
    </row>
    <row r="90" spans="1:8" ht="12.75">
      <c r="A90" t="s">
        <v>34</v>
      </c>
      <c r="B90">
        <v>152</v>
      </c>
      <c r="C90" s="3">
        <f>B90/(B90+B91)</f>
        <v>1</v>
      </c>
      <c r="E90">
        <v>123</v>
      </c>
      <c r="F90" s="3">
        <f>E90/SUM(E90:E91)</f>
        <v>1</v>
      </c>
      <c r="H90" s="5">
        <f>F90-C90</f>
        <v>0</v>
      </c>
    </row>
    <row r="92" spans="1:8" ht="12.75">
      <c r="A92" t="s">
        <v>63</v>
      </c>
      <c r="B92">
        <v>126</v>
      </c>
      <c r="C92" s="3">
        <f>B92/(B92+B93)</f>
        <v>0.8289473684210527</v>
      </c>
      <c r="E92">
        <v>113</v>
      </c>
      <c r="F92" s="3">
        <f>E92/SUM(E92:E93)</f>
        <v>0.9186991869918699</v>
      </c>
      <c r="H92" s="4">
        <f>F92-C92</f>
        <v>0.08975181857081727</v>
      </c>
    </row>
    <row r="93" spans="1:5" ht="12.75">
      <c r="A93" t="s">
        <v>11</v>
      </c>
      <c r="B93">
        <v>26</v>
      </c>
      <c r="E93">
        <v>10</v>
      </c>
    </row>
    <row r="95" spans="1:8" ht="12.75">
      <c r="A95" t="s">
        <v>36</v>
      </c>
      <c r="B95">
        <v>147</v>
      </c>
      <c r="C95" s="3">
        <f>B95/(B95+B96+B97)</f>
        <v>0.9671052631578947</v>
      </c>
      <c r="E95">
        <v>120</v>
      </c>
      <c r="F95" s="3">
        <f>E95/(E95+E96+E97)</f>
        <v>0.975609756097561</v>
      </c>
      <c r="H95" s="5">
        <f>F95-C95</f>
        <v>0.008504492939666264</v>
      </c>
    </row>
    <row r="96" spans="1:8" ht="12.75">
      <c r="A96" t="s">
        <v>12</v>
      </c>
      <c r="B96">
        <v>4</v>
      </c>
      <c r="C96" s="3">
        <f>B96/(B95+B96+B97)</f>
        <v>0.02631578947368421</v>
      </c>
      <c r="E96">
        <v>2</v>
      </c>
      <c r="F96" s="3">
        <f>E96/(E95+E96+E97)</f>
        <v>0.016260162601626018</v>
      </c>
      <c r="H96" s="5">
        <f>F96-C96</f>
        <v>-0.010055626872058191</v>
      </c>
    </row>
    <row r="97" spans="1:5" ht="12.75">
      <c r="A97" t="s">
        <v>37</v>
      </c>
      <c r="B97">
        <v>1</v>
      </c>
      <c r="E97">
        <v>1</v>
      </c>
    </row>
    <row r="99" spans="1:8" ht="12.75">
      <c r="A99" t="s">
        <v>14</v>
      </c>
      <c r="B99">
        <v>78</v>
      </c>
      <c r="C99" s="3">
        <f>B99/(B99+B100+B101)</f>
        <v>0.5131578947368421</v>
      </c>
      <c r="E99">
        <f>123-E100</f>
        <v>72</v>
      </c>
      <c r="F99" s="3">
        <f>E99/(E99+E100+E101)</f>
        <v>0.5853658536585366</v>
      </c>
      <c r="H99" s="4">
        <f>F99-C99</f>
        <v>0.0722079589216944</v>
      </c>
    </row>
    <row r="100" spans="1:8" ht="12.75">
      <c r="A100" t="s">
        <v>13</v>
      </c>
      <c r="B100">
        <v>73</v>
      </c>
      <c r="C100" s="3">
        <f>B100/(B99+B100+B101)</f>
        <v>0.48026315789473684</v>
      </c>
      <c r="E100">
        <v>51</v>
      </c>
      <c r="F100" s="3">
        <f>E100/(E99+E100+E101)</f>
        <v>0.4146341463414634</v>
      </c>
      <c r="H100" s="5">
        <f>F100-C100</f>
        <v>-0.06562901155327344</v>
      </c>
    </row>
    <row r="101" spans="1:2" ht="12.75">
      <c r="A101" t="s">
        <v>38</v>
      </c>
      <c r="B101">
        <v>1</v>
      </c>
    </row>
    <row r="103" spans="1:8" ht="12.75">
      <c r="A103" t="s">
        <v>16</v>
      </c>
      <c r="B103">
        <v>127</v>
      </c>
      <c r="C103" s="3">
        <f>B103/(B103+B104+B105)</f>
        <v>0.8355263157894737</v>
      </c>
      <c r="E103">
        <f>123-E104</f>
        <v>110</v>
      </c>
      <c r="F103" s="3">
        <f>E103/(E103+E104+E105)</f>
        <v>0.8943089430894309</v>
      </c>
      <c r="H103" s="4">
        <f>F103-C103</f>
        <v>0.0587826272999572</v>
      </c>
    </row>
    <row r="104" spans="1:8" ht="12.75">
      <c r="A104" t="s">
        <v>15</v>
      </c>
      <c r="B104">
        <v>24</v>
      </c>
      <c r="C104" s="3">
        <f>B104/(B103+B104+B105)</f>
        <v>0.15789473684210525</v>
      </c>
      <c r="E104">
        <v>13</v>
      </c>
      <c r="F104" s="3">
        <f>E104/(E103+E104+E105)</f>
        <v>0.10569105691056911</v>
      </c>
      <c r="H104" s="5">
        <f>F104-C104</f>
        <v>-0.05220367993153614</v>
      </c>
    </row>
    <row r="105" spans="1:2" ht="12.75">
      <c r="A105" t="s">
        <v>64</v>
      </c>
      <c r="B105">
        <v>1</v>
      </c>
    </row>
    <row r="107" spans="1:8" ht="12.75">
      <c r="A107" t="s">
        <v>1</v>
      </c>
      <c r="B107">
        <v>124</v>
      </c>
      <c r="C107" s="3">
        <f>B107/(B107+B108)</f>
        <v>0.8157894736842105</v>
      </c>
      <c r="E107">
        <f>123-E108</f>
        <v>107</v>
      </c>
      <c r="F107" s="3">
        <f>E107/(E107+E108+E109)</f>
        <v>0.8699186991869918</v>
      </c>
      <c r="H107" s="4">
        <f>F107-C107</f>
        <v>0.05412922550278132</v>
      </c>
    </row>
    <row r="108" spans="1:5" ht="12.75">
      <c r="A108" t="s">
        <v>40</v>
      </c>
      <c r="B108">
        <v>28</v>
      </c>
      <c r="E108">
        <v>16</v>
      </c>
    </row>
    <row r="110" spans="1:8" ht="12.75">
      <c r="A110" t="s">
        <v>42</v>
      </c>
      <c r="B110">
        <v>146</v>
      </c>
      <c r="C110" s="3">
        <f>B110/(B110+B111)</f>
        <v>0.9605263157894737</v>
      </c>
      <c r="E110">
        <v>123</v>
      </c>
      <c r="F110" s="3">
        <f>E110/(E110+E111+E112)</f>
        <v>1</v>
      </c>
      <c r="H110" s="5">
        <f>F110-C110</f>
        <v>0.03947368421052633</v>
      </c>
    </row>
    <row r="111" spans="1:2" ht="12.75">
      <c r="A111" t="s">
        <v>43</v>
      </c>
      <c r="B111">
        <v>6</v>
      </c>
    </row>
    <row r="113" spans="1:8" ht="12.75">
      <c r="A113" t="s">
        <v>0</v>
      </c>
      <c r="B113">
        <v>152</v>
      </c>
      <c r="C113" s="3">
        <f>B113/(B113+B114)</f>
        <v>1</v>
      </c>
      <c r="E113">
        <v>123</v>
      </c>
      <c r="F113" s="3">
        <f>E113/SUM(E113:E114)</f>
        <v>1</v>
      </c>
      <c r="H113" s="5">
        <f>F113-C113</f>
        <v>0</v>
      </c>
    </row>
    <row r="115" spans="1:8" ht="12.75">
      <c r="A115" t="s">
        <v>49</v>
      </c>
      <c r="B115">
        <v>82</v>
      </c>
      <c r="C115" s="3">
        <f>B115/(B115+B116+B117+B118)</f>
        <v>0.5394736842105263</v>
      </c>
      <c r="E115">
        <v>76</v>
      </c>
      <c r="F115" s="3">
        <f>E115/(E115+E116+E117+E118)</f>
        <v>0.6178861788617886</v>
      </c>
      <c r="H115" s="4">
        <f>F115-C115</f>
        <v>0.07841249465126232</v>
      </c>
    </row>
    <row r="116" spans="1:8" ht="12.75">
      <c r="A116" t="s">
        <v>47</v>
      </c>
      <c r="B116">
        <v>51</v>
      </c>
      <c r="C116" s="3">
        <f>B116/(B115+B116+B117+B118)</f>
        <v>0.3355263157894737</v>
      </c>
      <c r="E116">
        <v>34</v>
      </c>
      <c r="F116" s="3">
        <f>E116/(E116+E117+E118+E115)</f>
        <v>0.2764227642276423</v>
      </c>
      <c r="H116" s="5">
        <f>F116-C116</f>
        <v>-0.05910355156183139</v>
      </c>
    </row>
    <row r="117" spans="1:8" ht="12.75">
      <c r="A117" t="s">
        <v>50</v>
      </c>
      <c r="B117">
        <v>15</v>
      </c>
      <c r="C117" s="3">
        <f>B117/(B116+B117+B118+B115)</f>
        <v>0.09868421052631579</v>
      </c>
      <c r="E117">
        <v>9</v>
      </c>
      <c r="F117" s="3">
        <f>E117/(E117+E118+E115+E116)</f>
        <v>0.07317073170731707</v>
      </c>
      <c r="H117" s="5">
        <f>F117-C117</f>
        <v>-0.025513478818998722</v>
      </c>
    </row>
    <row r="118" spans="1:8" ht="12.75">
      <c r="A118" t="s">
        <v>48</v>
      </c>
      <c r="B118">
        <v>4</v>
      </c>
      <c r="C118" s="3">
        <f>B118/(B117+B118+B115+B116)</f>
        <v>0.02631578947368421</v>
      </c>
      <c r="E118">
        <v>4</v>
      </c>
      <c r="F118" s="3">
        <f>E118/(E118+E115+E116+E117)</f>
        <v>0.032520325203252036</v>
      </c>
      <c r="H118" s="5">
        <f>F118-C118</f>
        <v>0.006204535729567827</v>
      </c>
    </row>
    <row r="120" spans="1:8" ht="12.75">
      <c r="A120" t="s">
        <v>51</v>
      </c>
      <c r="B120">
        <v>125</v>
      </c>
      <c r="C120" s="3">
        <f>B120/(B120+B121)</f>
        <v>0.8223684210526315</v>
      </c>
      <c r="E120">
        <f>123-E121</f>
        <v>114</v>
      </c>
      <c r="F120" s="3">
        <f>E120/SUM(E120:E121)</f>
        <v>0.926829268292683</v>
      </c>
      <c r="H120" s="4">
        <f>F120-C120</f>
        <v>0.10446084724005145</v>
      </c>
    </row>
    <row r="121" spans="1:5" ht="12.75">
      <c r="A121" t="s">
        <v>52</v>
      </c>
      <c r="B121">
        <v>27</v>
      </c>
      <c r="E121">
        <v>9</v>
      </c>
    </row>
    <row r="123" spans="1:8" ht="12.75">
      <c r="A123" t="s">
        <v>53</v>
      </c>
      <c r="B123">
        <v>150</v>
      </c>
      <c r="C123" s="3">
        <f>B123/(B123+B124)</f>
        <v>0.9868421052631579</v>
      </c>
      <c r="E123">
        <v>122</v>
      </c>
      <c r="F123" s="3">
        <f>E123/SUM(E123:E124)</f>
        <v>0.991869918699187</v>
      </c>
      <c r="H123" s="5">
        <f>F123-C123</f>
        <v>0.005027813436029094</v>
      </c>
    </row>
    <row r="124" spans="1:5" ht="12.75">
      <c r="A124" t="s">
        <v>6</v>
      </c>
      <c r="B124">
        <v>2</v>
      </c>
      <c r="E124">
        <v>1</v>
      </c>
    </row>
    <row r="126" spans="1:8" ht="12.75">
      <c r="A126" t="s">
        <v>55</v>
      </c>
      <c r="B126">
        <v>137</v>
      </c>
      <c r="C126" s="3">
        <f>B126/(B126+B127)</f>
        <v>0.9013157894736842</v>
      </c>
      <c r="E126">
        <f>123-E127</f>
        <v>115</v>
      </c>
      <c r="F126" s="3">
        <f>E126/SUM(E126:E127)</f>
        <v>0.9349593495934959</v>
      </c>
      <c r="H126" s="5">
        <f>F126-C126</f>
        <v>0.03364356011981173</v>
      </c>
    </row>
    <row r="127" spans="1:5" ht="12.75">
      <c r="A127" t="s">
        <v>21</v>
      </c>
      <c r="B127">
        <v>15</v>
      </c>
      <c r="E127">
        <v>8</v>
      </c>
    </row>
    <row r="129" spans="1:8" ht="12.75">
      <c r="A129" t="s">
        <v>56</v>
      </c>
      <c r="B129">
        <v>151</v>
      </c>
      <c r="C129" s="3">
        <f>B129/(B129+B130)</f>
        <v>0.993421052631579</v>
      </c>
      <c r="E129">
        <v>123</v>
      </c>
      <c r="F129" s="3">
        <f>E129/SUM(E129:E130)</f>
        <v>1</v>
      </c>
      <c r="H129" s="5">
        <f>F129-C129</f>
        <v>0.006578947368421018</v>
      </c>
    </row>
    <row r="130" spans="1:2" ht="12.75">
      <c r="A130" t="s">
        <v>57</v>
      </c>
      <c r="B130">
        <v>1</v>
      </c>
    </row>
    <row r="132" spans="1:8" ht="12.75">
      <c r="A132" t="s">
        <v>23</v>
      </c>
      <c r="B132">
        <v>135</v>
      </c>
      <c r="C132" s="3">
        <f>B132/(B132+B133)</f>
        <v>0.8881578947368421</v>
      </c>
      <c r="E132">
        <v>121</v>
      </c>
      <c r="F132" s="3">
        <f>E132/SUM(E132:E133)</f>
        <v>0.983739837398374</v>
      </c>
      <c r="H132" s="4">
        <f>F132-C132</f>
        <v>0.09558194266153186</v>
      </c>
    </row>
    <row r="133" spans="1:5" ht="12.75">
      <c r="A133" t="s">
        <v>60</v>
      </c>
      <c r="B133">
        <v>17</v>
      </c>
      <c r="E133">
        <v>2</v>
      </c>
    </row>
    <row r="135" ht="12.75">
      <c r="A135" s="2" t="s">
        <v>67</v>
      </c>
    </row>
    <row r="136" spans="1:8" ht="12.75">
      <c r="A136" t="s">
        <v>8</v>
      </c>
      <c r="B136">
        <v>150</v>
      </c>
      <c r="C136" s="3">
        <f>B136/(B136+B137)</f>
        <v>0.9868421052631579</v>
      </c>
      <c r="E136">
        <v>123</v>
      </c>
      <c r="F136" s="3">
        <f>E136/SUM(E136:E137)</f>
        <v>1</v>
      </c>
      <c r="H136" s="5">
        <f>F136-C136</f>
        <v>0.013157894736842146</v>
      </c>
    </row>
    <row r="137" spans="1:2" ht="12.75">
      <c r="A137" t="s">
        <v>9</v>
      </c>
      <c r="B137">
        <v>2</v>
      </c>
    </row>
    <row r="139" spans="1:8" ht="12.75">
      <c r="A139" t="s">
        <v>34</v>
      </c>
      <c r="B139">
        <v>151</v>
      </c>
      <c r="C139" s="3">
        <f>B139/(B139+B140)</f>
        <v>0.993421052631579</v>
      </c>
      <c r="E139">
        <v>123</v>
      </c>
      <c r="F139" s="3">
        <f>E139/SUM(E139:E140)</f>
        <v>1</v>
      </c>
      <c r="H139" s="5">
        <f>F139-C139</f>
        <v>0.006578947368421018</v>
      </c>
    </row>
    <row r="140" spans="1:2" ht="12.75">
      <c r="A140" t="s">
        <v>63</v>
      </c>
      <c r="B140">
        <v>1</v>
      </c>
    </row>
    <row r="142" spans="1:8" ht="12.75">
      <c r="A142" t="s">
        <v>36</v>
      </c>
      <c r="B142">
        <v>146</v>
      </c>
      <c r="C142" s="3">
        <f>B142/(B142+B143+B144+B145)</f>
        <v>0.9605263157894737</v>
      </c>
      <c r="E142">
        <v>119</v>
      </c>
      <c r="F142" s="3">
        <f>E142/(E142+E143+E144+E145)</f>
        <v>0.967479674796748</v>
      </c>
      <c r="H142" s="5">
        <f>F142-C142</f>
        <v>0.00695335900727434</v>
      </c>
    </row>
    <row r="143" spans="1:5" ht="12.75">
      <c r="A143" t="s">
        <v>12</v>
      </c>
      <c r="B143">
        <v>4</v>
      </c>
      <c r="E143">
        <v>2</v>
      </c>
    </row>
    <row r="144" spans="1:5" ht="12.75">
      <c r="A144" t="s">
        <v>14</v>
      </c>
      <c r="B144">
        <v>1</v>
      </c>
      <c r="E144">
        <v>1</v>
      </c>
    </row>
    <row r="145" spans="1:5" ht="12.75">
      <c r="A145" t="s">
        <v>37</v>
      </c>
      <c r="B145">
        <v>1</v>
      </c>
      <c r="E145">
        <v>1</v>
      </c>
    </row>
    <row r="147" spans="1:8" ht="12.75">
      <c r="A147" t="s">
        <v>1</v>
      </c>
      <c r="B147">
        <v>111</v>
      </c>
      <c r="C147" s="3">
        <f>B147/(B147+B148+B149+B150+B151)</f>
        <v>0.7302631578947368</v>
      </c>
      <c r="E147">
        <v>100</v>
      </c>
      <c r="F147" s="3">
        <f>E147/(E147+E148+E149+E150+E151)</f>
        <v>0.8130081300813008</v>
      </c>
      <c r="H147" s="4">
        <f>F147-C147</f>
        <v>0.08274497218656396</v>
      </c>
    </row>
    <row r="148" spans="1:8" ht="12.75">
      <c r="A148" t="s">
        <v>40</v>
      </c>
      <c r="B148">
        <v>22</v>
      </c>
      <c r="C148" s="3">
        <f>B148/(B147+B148+B149+B150+B151)</f>
        <v>0.14473684210526316</v>
      </c>
      <c r="E148">
        <v>13</v>
      </c>
      <c r="F148" s="3">
        <f>E148/(E147+E148+E149+E150+E151)</f>
        <v>0.10569105691056911</v>
      </c>
      <c r="H148" s="5">
        <f>F148-C148</f>
        <v>-0.03904578519469405</v>
      </c>
    </row>
    <row r="149" spans="1:8" ht="12.75">
      <c r="A149" t="s">
        <v>16</v>
      </c>
      <c r="B149">
        <v>13</v>
      </c>
      <c r="C149" s="3">
        <f>B149/(B148+B149+B150+B151+B147)</f>
        <v>0.08552631578947369</v>
      </c>
      <c r="E149">
        <v>10</v>
      </c>
      <c r="F149" s="3">
        <f>E149/(E148+E149+E150+E151+E147)</f>
        <v>0.08130081300813008</v>
      </c>
      <c r="H149" s="5">
        <f>F149-C149</f>
        <v>-0.004225502781343607</v>
      </c>
    </row>
    <row r="150" spans="1:5" ht="12.75">
      <c r="A150" t="s">
        <v>15</v>
      </c>
      <c r="B150">
        <v>5</v>
      </c>
      <c r="E150">
        <v>0</v>
      </c>
    </row>
    <row r="151" spans="1:5" ht="12.75">
      <c r="A151" t="s">
        <v>64</v>
      </c>
      <c r="B151">
        <v>1</v>
      </c>
      <c r="E151">
        <v>0</v>
      </c>
    </row>
    <row r="153" spans="1:8" ht="12.75">
      <c r="A153" t="s">
        <v>0</v>
      </c>
      <c r="B153">
        <v>152</v>
      </c>
      <c r="C153" s="3">
        <f>B153/(B153+B154)</f>
        <v>1</v>
      </c>
      <c r="E153">
        <v>123</v>
      </c>
      <c r="F153" s="3">
        <f>E153/SUM(E153:E154)</f>
        <v>1</v>
      </c>
      <c r="H153" s="5">
        <f>F153-C153</f>
        <v>0</v>
      </c>
    </row>
    <row r="155" spans="1:8" ht="12.75">
      <c r="A155" t="s">
        <v>66</v>
      </c>
      <c r="B155">
        <v>118</v>
      </c>
      <c r="C155" s="3">
        <f>B155/(B155+B156+B157+B158+B159)</f>
        <v>0.7763157894736842</v>
      </c>
      <c r="E155">
        <v>105</v>
      </c>
      <c r="F155" s="3">
        <f>E155/(E155+E156+E157+E158+E159)</f>
        <v>0.8536585365853658</v>
      </c>
      <c r="H155" s="4">
        <f>F155-C155</f>
        <v>0.07734274711168165</v>
      </c>
    </row>
    <row r="156" spans="1:8" ht="12.75">
      <c r="A156" t="s">
        <v>52</v>
      </c>
      <c r="B156">
        <v>19</v>
      </c>
      <c r="C156" s="3">
        <f>B156/(B155+B156+B157+B158+B159)</f>
        <v>0.125</v>
      </c>
      <c r="E156">
        <v>8</v>
      </c>
      <c r="F156" s="3">
        <f>E156/(E155+E156+E157+E158+E159)</f>
        <v>0.06504065040650407</v>
      </c>
      <c r="H156" s="5">
        <f>F156-C156</f>
        <v>-0.05995934959349593</v>
      </c>
    </row>
    <row r="157" spans="1:8" ht="12.75">
      <c r="A157" t="s">
        <v>49</v>
      </c>
      <c r="B157">
        <v>10</v>
      </c>
      <c r="C157" s="3">
        <f>B157/(B156+B157+B158+B159+B155)</f>
        <v>0.06578947368421052</v>
      </c>
      <c r="E157">
        <v>9</v>
      </c>
      <c r="F157" s="3">
        <f>E157/(E156+E157+E158+E159+E155)</f>
        <v>0.07317073170731707</v>
      </c>
      <c r="H157" s="5">
        <f>F157-C157</f>
        <v>0.007381258023106546</v>
      </c>
    </row>
    <row r="158" spans="1:8" ht="12.75">
      <c r="A158" t="s">
        <v>47</v>
      </c>
      <c r="B158">
        <v>3</v>
      </c>
      <c r="C158" s="3">
        <f>B158/(B157+B158+B159+B155+B156)</f>
        <v>0.019736842105263157</v>
      </c>
      <c r="E158">
        <v>1</v>
      </c>
      <c r="F158" s="3">
        <f>E158/(E157+E158+E159+E155+E156)</f>
        <v>0.008130081300813009</v>
      </c>
      <c r="H158" s="5">
        <f>F158-C158</f>
        <v>-0.011606760804450148</v>
      </c>
    </row>
    <row r="159" spans="1:5" ht="12.75">
      <c r="A159" t="s">
        <v>50</v>
      </c>
      <c r="B159">
        <v>2</v>
      </c>
      <c r="E159">
        <v>0</v>
      </c>
    </row>
    <row r="161" spans="1:8" ht="12.75">
      <c r="A161" t="s">
        <v>53</v>
      </c>
      <c r="B161">
        <v>145</v>
      </c>
      <c r="C161" s="3">
        <f>B161/(B161+B162+B163)</f>
        <v>0.9539473684210527</v>
      </c>
      <c r="E161">
        <v>118</v>
      </c>
      <c r="F161" s="3">
        <f>E161/(E161+E162+E163)</f>
        <v>0.959349593495935</v>
      </c>
      <c r="H161" s="5">
        <f>F161-C161</f>
        <v>0.005402225074882305</v>
      </c>
    </row>
    <row r="162" spans="1:5" ht="12.75">
      <c r="A162" t="s">
        <v>55</v>
      </c>
      <c r="B162">
        <v>5</v>
      </c>
      <c r="E162">
        <v>5</v>
      </c>
    </row>
    <row r="163" spans="1:2" ht="12.75">
      <c r="A163" t="s">
        <v>6</v>
      </c>
      <c r="B163">
        <v>2</v>
      </c>
    </row>
    <row r="165" spans="1:8" ht="12.75">
      <c r="A165" t="s">
        <v>56</v>
      </c>
      <c r="B165">
        <v>150</v>
      </c>
      <c r="C165" s="3">
        <f>B165/(B165+B166+B167)</f>
        <v>0.9868421052631579</v>
      </c>
      <c r="E165">
        <v>123</v>
      </c>
      <c r="F165" s="3">
        <f>E165/(E165+E166+E167)</f>
        <v>1</v>
      </c>
      <c r="H165" s="5">
        <f>F165-C165</f>
        <v>0.013157894736842146</v>
      </c>
    </row>
    <row r="166" spans="1:2" ht="12.75">
      <c r="A166" t="s">
        <v>23</v>
      </c>
      <c r="B166">
        <v>1</v>
      </c>
    </row>
    <row r="167" spans="1:2" ht="12.75">
      <c r="A167" t="s">
        <v>57</v>
      </c>
      <c r="B167">
        <v>1</v>
      </c>
    </row>
    <row r="169" ht="12.75">
      <c r="A169" s="2" t="s">
        <v>69</v>
      </c>
    </row>
    <row r="170" spans="1:8" ht="12.75">
      <c r="A170" t="s">
        <v>34</v>
      </c>
      <c r="B170">
        <v>104</v>
      </c>
      <c r="C170" s="3">
        <f>B170/(B170+B171)</f>
        <v>0.6842105263157895</v>
      </c>
      <c r="E170">
        <f>123-E171</f>
        <v>86</v>
      </c>
      <c r="F170" s="3">
        <f>E170/(E170+E171)</f>
        <v>0.6991869918699187</v>
      </c>
      <c r="H170" s="5">
        <f>F170-C170</f>
        <v>0.014976465554129237</v>
      </c>
    </row>
    <row r="171" spans="1:5" ht="12.75">
      <c r="A171" t="s">
        <v>8</v>
      </c>
      <c r="B171">
        <v>48</v>
      </c>
      <c r="E171">
        <v>37</v>
      </c>
    </row>
    <row r="173" spans="1:8" ht="12.75">
      <c r="A173" t="s">
        <v>36</v>
      </c>
      <c r="B173">
        <v>120</v>
      </c>
      <c r="C173" s="3">
        <f>B173/(B173+B174+B175+B176)</f>
        <v>0.7894736842105263</v>
      </c>
      <c r="E173">
        <v>93</v>
      </c>
      <c r="F173" s="3">
        <f>E173/(E173+E174+E175+E178+E177)</f>
        <v>0.7560975609756098</v>
      </c>
      <c r="H173" s="12">
        <f>F173-C173</f>
        <v>-0.033376123234916566</v>
      </c>
    </row>
    <row r="174" spans="1:8" ht="12.75">
      <c r="A174" t="s">
        <v>1</v>
      </c>
      <c r="B174">
        <v>29</v>
      </c>
      <c r="C174" s="3">
        <f>B174/(B173+B174+B175+B176)</f>
        <v>0.19078947368421054</v>
      </c>
      <c r="E174">
        <v>27</v>
      </c>
      <c r="F174" s="3">
        <f>E174/(E174+E175+E173+E177+E178)</f>
        <v>0.21951219512195122</v>
      </c>
      <c r="H174" s="5">
        <f>F174-C174</f>
        <v>0.028722721437740684</v>
      </c>
    </row>
    <row r="175" spans="1:8" ht="12.75">
      <c r="A175" t="s">
        <v>16</v>
      </c>
      <c r="B175">
        <v>2</v>
      </c>
      <c r="C175" s="3">
        <f>B175/(B174+B175+B176+B173)</f>
        <v>0.013157894736842105</v>
      </c>
      <c r="E175">
        <v>1</v>
      </c>
      <c r="F175" s="3">
        <f>E175/(E175+E173+E174+E178+E177)</f>
        <v>0.008130081300813009</v>
      </c>
      <c r="H175" s="5">
        <f>F175-C175</f>
        <v>-0.0050278134360290955</v>
      </c>
    </row>
    <row r="176" spans="1:5" ht="12.75">
      <c r="A176" t="s">
        <v>14</v>
      </c>
      <c r="B176">
        <v>1</v>
      </c>
      <c r="E176">
        <v>0</v>
      </c>
    </row>
    <row r="177" spans="1:6" ht="12.75">
      <c r="A177" t="s">
        <v>40</v>
      </c>
      <c r="B177">
        <v>0</v>
      </c>
      <c r="E177">
        <v>1</v>
      </c>
      <c r="F177" s="3">
        <f>E177/(E177+E175+E173+E174+E178)</f>
        <v>0.008130081300813009</v>
      </c>
    </row>
    <row r="178" spans="1:6" ht="12.75">
      <c r="A178" t="s">
        <v>12</v>
      </c>
      <c r="B178">
        <v>0</v>
      </c>
      <c r="E178">
        <v>1</v>
      </c>
      <c r="F178" s="3">
        <f>E178/(E178+E173+E174+E175+E177)</f>
        <v>0.008130081300813009</v>
      </c>
    </row>
    <row r="180" spans="1:8" ht="12.75">
      <c r="A180" t="s">
        <v>0</v>
      </c>
      <c r="B180">
        <v>151</v>
      </c>
      <c r="C180" s="3">
        <f>B180/(B180+B181)</f>
        <v>0.993421052631579</v>
      </c>
      <c r="E180">
        <v>123</v>
      </c>
      <c r="F180" s="3">
        <f>E180/(E180+E181)</f>
        <v>1</v>
      </c>
      <c r="H180" s="5">
        <f>F180-C180</f>
        <v>0.006578947368421018</v>
      </c>
    </row>
    <row r="181" spans="1:2" ht="12.75">
      <c r="A181" t="s">
        <v>18</v>
      </c>
      <c r="B181">
        <v>1</v>
      </c>
    </row>
    <row r="183" spans="1:8" ht="12.75">
      <c r="A183" t="s">
        <v>56</v>
      </c>
      <c r="B183">
        <v>133</v>
      </c>
      <c r="C183" s="3">
        <f>B183/(B183+B184+B185)</f>
        <v>0.875</v>
      </c>
      <c r="E183">
        <v>114</v>
      </c>
      <c r="F183" s="3">
        <f>E183/(E183+E184+E185+E186+E187)</f>
        <v>0.926829268292683</v>
      </c>
      <c r="H183" s="4">
        <f>F183-C183</f>
        <v>0.05182926829268297</v>
      </c>
    </row>
    <row r="184" spans="1:8" ht="12.75">
      <c r="A184" t="s">
        <v>53</v>
      </c>
      <c r="B184">
        <v>18</v>
      </c>
      <c r="C184" s="3">
        <f>B184/(B183+B184+B185)</f>
        <v>0.11842105263157894</v>
      </c>
      <c r="E184">
        <v>8</v>
      </c>
      <c r="F184" s="3">
        <f>E184/(E184+E185+E186+E187+E183)</f>
        <v>0.06504065040650407</v>
      </c>
      <c r="H184" s="5">
        <f>F184-C184</f>
        <v>-0.05338040222507487</v>
      </c>
    </row>
    <row r="185" spans="1:5" ht="12.75">
      <c r="A185" t="s">
        <v>57</v>
      </c>
      <c r="B185">
        <v>1</v>
      </c>
      <c r="E185">
        <v>0</v>
      </c>
    </row>
    <row r="186" spans="1:8" ht="12.75">
      <c r="A186" t="s">
        <v>20</v>
      </c>
      <c r="B186">
        <v>0</v>
      </c>
      <c r="E186">
        <v>1</v>
      </c>
      <c r="F186" s="3">
        <f>E186/(E186+E187+E184+E183+E185)</f>
        <v>0.008130081300813009</v>
      </c>
      <c r="H186" s="5">
        <f>F186-C186</f>
        <v>0.008130081300813009</v>
      </c>
    </row>
    <row r="188" ht="12.75">
      <c r="A188" s="2" t="s">
        <v>70</v>
      </c>
    </row>
    <row r="189" spans="1:8" ht="12.75">
      <c r="A189" t="s">
        <v>34</v>
      </c>
      <c r="B189">
        <v>103</v>
      </c>
      <c r="C189" s="3">
        <f>B189/(B189+B190+B191)</f>
        <v>0.6776315789473685</v>
      </c>
      <c r="E189">
        <v>86</v>
      </c>
      <c r="F189" s="3">
        <f>E189/(E189+E190+E191)</f>
        <v>0.6991869918699187</v>
      </c>
      <c r="H189" s="5">
        <f>F189-C189</f>
        <v>0.021555412922550254</v>
      </c>
    </row>
    <row r="190" spans="1:8" ht="12.75">
      <c r="A190" t="s">
        <v>68</v>
      </c>
      <c r="B190">
        <v>48</v>
      </c>
      <c r="C190" s="3">
        <f>B190/(B189+B190+B191)</f>
        <v>0.3157894736842105</v>
      </c>
      <c r="E190">
        <v>37</v>
      </c>
      <c r="F190" s="3">
        <f>E190/(E189+E190+E191)</f>
        <v>0.3008130081300813</v>
      </c>
      <c r="H190" s="5">
        <f>F190-C190</f>
        <v>-0.014976465554129181</v>
      </c>
    </row>
    <row r="191" spans="1:2" ht="12.75">
      <c r="A191" t="s">
        <v>36</v>
      </c>
      <c r="B191">
        <v>1</v>
      </c>
    </row>
    <row r="193" spans="1:8" ht="12.75">
      <c r="A193" t="s">
        <v>0</v>
      </c>
      <c r="B193">
        <v>128</v>
      </c>
      <c r="C193" s="3">
        <f>B193/(B193+B194+B195)</f>
        <v>0.8421052631578947</v>
      </c>
      <c r="E193">
        <v>113</v>
      </c>
      <c r="F193" s="3">
        <f>E193/(E193+E194+E195)</f>
        <v>0.9186991869918699</v>
      </c>
      <c r="H193" s="4">
        <f>F193-C193</f>
        <v>0.07659392383397523</v>
      </c>
    </row>
    <row r="194" spans="1:8" ht="12.75">
      <c r="A194" t="s">
        <v>56</v>
      </c>
      <c r="B194">
        <v>21</v>
      </c>
      <c r="C194" s="3">
        <f>B194/(B193+B194+B195)</f>
        <v>0.13815789473684212</v>
      </c>
      <c r="E194">
        <v>10</v>
      </c>
      <c r="F194" s="3">
        <f>E194/(E193+E194+E195)</f>
        <v>0.08130081300813008</v>
      </c>
      <c r="H194" s="5">
        <f>F194-C194</f>
        <v>-0.05685708172871204</v>
      </c>
    </row>
    <row r="195" spans="1:2" ht="12.75">
      <c r="A195" t="s">
        <v>53</v>
      </c>
      <c r="B195">
        <v>3</v>
      </c>
    </row>
    <row r="197" ht="12.75">
      <c r="A197" s="2" t="s">
        <v>71</v>
      </c>
    </row>
    <row r="198" spans="1:8" ht="12.75">
      <c r="A198" t="s">
        <v>34</v>
      </c>
      <c r="B198">
        <v>87</v>
      </c>
      <c r="C198" s="3">
        <f>B198/(B198+B199+B200+B201+B202+B203)</f>
        <v>0.5723684210526315</v>
      </c>
      <c r="E198">
        <v>75</v>
      </c>
      <c r="F198" s="3">
        <f>E198/(E198+E199+E200+E201+E202+E203)</f>
        <v>0.6097560975609756</v>
      </c>
      <c r="H198" s="5">
        <f>F198-C198</f>
        <v>0.03738767650834407</v>
      </c>
    </row>
    <row r="199" spans="1:8" ht="12.75">
      <c r="A199" t="s">
        <v>0</v>
      </c>
      <c r="B199">
        <v>39</v>
      </c>
      <c r="C199" s="3">
        <f>B199/(B198+B199+B200+B201+B202+B203)</f>
        <v>0.2565789473684211</v>
      </c>
      <c r="E199">
        <v>27</v>
      </c>
      <c r="F199" s="3">
        <f>E199/(E198+E199+E200+E201+E202+E203)</f>
        <v>0.21951219512195122</v>
      </c>
      <c r="H199" s="5">
        <f>F199-C199</f>
        <v>-0.03706675224646985</v>
      </c>
    </row>
    <row r="200" spans="1:8" ht="12.75">
      <c r="A200" t="s">
        <v>68</v>
      </c>
      <c r="B200">
        <v>16</v>
      </c>
      <c r="C200" s="3">
        <f>B200/(B199+B200+B201+B202+B203+B198)</f>
        <v>0.10526315789473684</v>
      </c>
      <c r="E200">
        <v>17</v>
      </c>
      <c r="F200" s="3">
        <f>E200/(E199+E200+E201+E202+E203+E198)</f>
        <v>0.13821138211382114</v>
      </c>
      <c r="H200" s="5">
        <f>F200-C200</f>
        <v>0.032948224219084304</v>
      </c>
    </row>
    <row r="201" spans="1:8" ht="12.75">
      <c r="A201" t="s">
        <v>56</v>
      </c>
      <c r="B201">
        <v>7</v>
      </c>
      <c r="C201" s="3">
        <f>B201/(B200+B201+B202+B203+B198+B199)</f>
        <v>0.046052631578947366</v>
      </c>
      <c r="E201">
        <v>4</v>
      </c>
      <c r="F201" s="3">
        <f>E201/(E200+E201+E202+E203+E198+E199)</f>
        <v>0.032520325203252036</v>
      </c>
      <c r="H201" s="5">
        <f>F201-C201</f>
        <v>-0.01353230637569533</v>
      </c>
    </row>
    <row r="202" spans="1:2" ht="12.75">
      <c r="A202" t="s">
        <v>53</v>
      </c>
      <c r="B202">
        <v>2</v>
      </c>
    </row>
    <row r="203" spans="1:2" ht="12.75">
      <c r="A203" t="s">
        <v>36</v>
      </c>
      <c r="B203">
        <v>1</v>
      </c>
    </row>
    <row r="205" ht="12.75">
      <c r="A205" s="2" t="s">
        <v>73</v>
      </c>
    </row>
    <row r="206" spans="1:8" ht="12.75">
      <c r="A206" t="s">
        <v>24</v>
      </c>
      <c r="B206">
        <v>124</v>
      </c>
      <c r="C206" s="3">
        <f>B206/(B206+B207)</f>
        <v>0.8157894736842105</v>
      </c>
      <c r="E206">
        <f>123-E207</f>
        <v>97</v>
      </c>
      <c r="F206" s="3">
        <f>E206/(E206+E207)</f>
        <v>0.7886178861788617</v>
      </c>
      <c r="H206" s="12">
        <f>F206-C206</f>
        <v>-0.02717158750534876</v>
      </c>
    </row>
    <row r="207" spans="1:5" ht="12.75">
      <c r="A207" t="s">
        <v>72</v>
      </c>
      <c r="B207">
        <v>28</v>
      </c>
      <c r="E207">
        <v>26</v>
      </c>
    </row>
    <row r="209" spans="1:8" ht="12.75">
      <c r="A209" t="s">
        <v>2</v>
      </c>
      <c r="B209">
        <v>134</v>
      </c>
      <c r="C209" s="3">
        <f>B209/(B209+B210+B211+B212)</f>
        <v>0.881578947368421</v>
      </c>
      <c r="E209">
        <v>111</v>
      </c>
      <c r="F209" s="3">
        <f>E209/(E209+E210+E211+E212)</f>
        <v>0.9024390243902439</v>
      </c>
      <c r="H209" s="5">
        <f>F209-C209</f>
        <v>0.02086007702182291</v>
      </c>
    </row>
    <row r="210" spans="1:8" ht="12.75">
      <c r="A210" t="s">
        <v>34</v>
      </c>
      <c r="B210">
        <v>15</v>
      </c>
      <c r="C210" s="3">
        <f>B210/(B209+B210+B211+B212)</f>
        <v>0.09868421052631579</v>
      </c>
      <c r="E210">
        <v>10</v>
      </c>
      <c r="F210" s="3">
        <f>E210/(E209+E210+E211+E212)</f>
        <v>0.08130081300813008</v>
      </c>
      <c r="H210" s="5">
        <f>F210-C210</f>
        <v>-0.01738339751818571</v>
      </c>
    </row>
    <row r="211" spans="1:5" ht="12.75">
      <c r="A211" t="s">
        <v>0</v>
      </c>
      <c r="B211">
        <v>2</v>
      </c>
      <c r="E211">
        <v>1</v>
      </c>
    </row>
    <row r="212" spans="1:5" ht="12.75">
      <c r="A212" t="s">
        <v>68</v>
      </c>
      <c r="B212">
        <v>1</v>
      </c>
      <c r="E212">
        <v>1</v>
      </c>
    </row>
    <row r="214" spans="1:8" ht="12.75">
      <c r="A214" t="s">
        <v>24</v>
      </c>
      <c r="B214">
        <v>123</v>
      </c>
      <c r="C214" s="3">
        <f>B214/(B214+B215+B216)</f>
        <v>0.8092105263157895</v>
      </c>
      <c r="E214">
        <f>123-E215</f>
        <v>97</v>
      </c>
      <c r="F214" s="3">
        <f>E214/(E214+E215)</f>
        <v>0.7886178861788617</v>
      </c>
      <c r="H214" s="12">
        <f>F214-C214</f>
        <v>-0.020592640136927742</v>
      </c>
    </row>
    <row r="215" spans="1:5" ht="12.75">
      <c r="A215" t="s">
        <v>72</v>
      </c>
      <c r="B215">
        <v>28</v>
      </c>
      <c r="C215" s="3">
        <f>B215/(B214+B215+B216)</f>
        <v>0.18421052631578946</v>
      </c>
      <c r="E215">
        <v>26</v>
      </c>
    </row>
    <row r="216" spans="1:2" ht="12.75">
      <c r="A216" t="s">
        <v>2</v>
      </c>
      <c r="B216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2004-08-01T03:36:44Z</dcterms:created>
  <dcterms:modified xsi:type="dcterms:W3CDTF">2008-11-23T03:43:27Z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